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75" windowWidth="12390" windowHeight="8145"/>
  </bookViews>
  <sheets>
    <sheet name="Sheet 1" sheetId="1" r:id="rId1"/>
    <sheet name="Chk" sheetId="3" r:id="rId2"/>
  </sheets>
  <calcPr calcId="145621"/>
</workbook>
</file>

<file path=xl/calcChain.xml><?xml version="1.0" encoding="utf-8"?>
<calcChain xmlns="http://schemas.openxmlformats.org/spreadsheetml/2006/main">
  <c r="B34" i="1" l="1"/>
  <c r="B32" i="1"/>
  <c r="B31" i="1"/>
  <c r="B39" i="1" l="1"/>
  <c r="B36" i="1"/>
  <c r="H20" i="1"/>
  <c r="H19" i="1"/>
  <c r="H18" i="1"/>
  <c r="H16" i="1"/>
  <c r="H15" i="1"/>
  <c r="H14" i="1"/>
  <c r="H13" i="1"/>
  <c r="H12" i="1"/>
  <c r="H9" i="1"/>
  <c r="H7" i="1"/>
  <c r="H6" i="1"/>
  <c r="H5" i="1"/>
  <c r="H4" i="1"/>
  <c r="B20" i="1"/>
  <c r="B6" i="1"/>
  <c r="C36" i="1" l="1"/>
  <c r="D25" i="1" l="1"/>
  <c r="E25" i="1" s="1"/>
  <c r="I24" i="1"/>
  <c r="H24" i="1"/>
  <c r="K43" i="1" l="1"/>
  <c r="F8" i="3"/>
  <c r="F3" i="3"/>
  <c r="J43" i="1"/>
  <c r="E8" i="3"/>
  <c r="E3" i="3"/>
  <c r="I26" i="1"/>
  <c r="F4" i="3" s="1"/>
  <c r="H26" i="1"/>
  <c r="E4" i="3" s="1"/>
  <c r="D34" i="1"/>
  <c r="E34" i="1" s="1"/>
  <c r="D33" i="1"/>
  <c r="E33" i="1" s="1"/>
  <c r="D32" i="1"/>
  <c r="E32" i="1" s="1"/>
  <c r="D31" i="1"/>
  <c r="E31" i="1" s="1"/>
  <c r="C24" i="1" l="1"/>
  <c r="B24" i="1"/>
  <c r="C35" i="1"/>
  <c r="F6" i="3" s="1"/>
  <c r="B35" i="1"/>
  <c r="E6" i="3" s="1"/>
  <c r="C26" i="1" l="1"/>
  <c r="C4" i="3" s="1"/>
  <c r="C8" i="3"/>
  <c r="C3" i="3"/>
  <c r="B26" i="1"/>
  <c r="B4" i="3" s="1"/>
  <c r="B3" i="3"/>
  <c r="B8" i="3"/>
  <c r="D21" i="1"/>
  <c r="D26" i="1" l="1"/>
  <c r="E26" i="1" s="1"/>
  <c r="J31" i="1"/>
  <c r="K31" i="1" s="1"/>
  <c r="J32" i="1"/>
  <c r="K32" i="1" s="1"/>
  <c r="J33" i="1"/>
  <c r="K33" i="1" s="1"/>
  <c r="J34" i="1"/>
  <c r="K34" i="1" s="1"/>
  <c r="J12" i="1" l="1"/>
  <c r="K12" i="1" s="1"/>
  <c r="K47" i="1"/>
  <c r="J46" i="1"/>
  <c r="J44" i="1"/>
  <c r="D39" i="1"/>
  <c r="E39" i="1" s="1"/>
  <c r="D38" i="1"/>
  <c r="E38" i="1" s="1"/>
  <c r="D37" i="1"/>
  <c r="E37" i="1" s="1"/>
  <c r="J26" i="1"/>
  <c r="K26" i="1" s="1"/>
  <c r="J25" i="1"/>
  <c r="K25" i="1" s="1"/>
  <c r="J18" i="1"/>
  <c r="K18" i="1" s="1"/>
  <c r="K45" i="1"/>
  <c r="D23" i="1"/>
  <c r="E23" i="1" s="1"/>
  <c r="D22" i="1"/>
  <c r="E22" i="1" s="1"/>
  <c r="D20" i="1"/>
  <c r="E20" i="1" s="1"/>
  <c r="D19" i="1"/>
  <c r="E19" i="1" s="1"/>
  <c r="D18" i="1"/>
  <c r="E18" i="1" s="1"/>
  <c r="D17" i="1"/>
  <c r="E17" i="1" s="1"/>
  <c r="D16" i="1"/>
  <c r="E16" i="1" s="1"/>
  <c r="D15" i="1"/>
  <c r="E15" i="1" s="1"/>
  <c r="D14" i="1"/>
  <c r="E14" i="1" s="1"/>
  <c r="D13" i="1"/>
  <c r="E13" i="1" s="1"/>
  <c r="D12" i="1"/>
  <c r="E12" i="1" s="1"/>
  <c r="D11" i="1"/>
  <c r="E11" i="1" s="1"/>
  <c r="D10" i="1"/>
  <c r="E10" i="1" s="1"/>
  <c r="D9" i="1"/>
  <c r="E9" i="1" s="1"/>
  <c r="D8" i="1"/>
  <c r="E8" i="1" s="1"/>
  <c r="D7" i="1"/>
  <c r="E7" i="1" s="1"/>
  <c r="D6" i="1"/>
  <c r="E6" i="1" s="1"/>
  <c r="D5" i="1"/>
  <c r="E5" i="1" s="1"/>
  <c r="D4" i="1"/>
  <c r="E4" i="1" s="1"/>
  <c r="J22" i="1"/>
  <c r="K22" i="1" s="1"/>
  <c r="J21" i="1"/>
  <c r="K21" i="1" s="1"/>
  <c r="J20" i="1"/>
  <c r="K20" i="1" s="1"/>
  <c r="J19" i="1"/>
  <c r="K19" i="1" s="1"/>
  <c r="J17" i="1"/>
  <c r="K17" i="1" s="1"/>
  <c r="J16" i="1"/>
  <c r="K16" i="1" s="1"/>
  <c r="J15" i="1"/>
  <c r="K15" i="1" s="1"/>
  <c r="J14" i="1"/>
  <c r="K14" i="1" s="1"/>
  <c r="J13" i="1"/>
  <c r="K13" i="1" s="1"/>
  <c r="J11" i="1"/>
  <c r="K11" i="1" s="1"/>
  <c r="J10" i="1"/>
  <c r="K10" i="1" s="1"/>
  <c r="J9" i="1"/>
  <c r="K9" i="1" s="1"/>
  <c r="J8" i="1"/>
  <c r="K8" i="1" s="1"/>
  <c r="J7" i="1"/>
  <c r="K7" i="1" s="1"/>
  <c r="J6" i="1"/>
  <c r="K6" i="1" s="1"/>
  <c r="J5" i="1"/>
  <c r="K5" i="1" s="1"/>
  <c r="J4" i="1"/>
  <c r="K4" i="1" s="1"/>
  <c r="J37" i="1"/>
  <c r="K37" i="1" s="1"/>
  <c r="J38" i="1"/>
  <c r="K38" i="1" s="1"/>
  <c r="J39" i="1"/>
  <c r="K39" i="1" s="1"/>
  <c r="J40" i="1"/>
  <c r="K40" i="1" s="1"/>
  <c r="J45" i="1"/>
  <c r="J24" i="1"/>
  <c r="K24" i="1" s="1"/>
  <c r="J47" i="1"/>
  <c r="D24" i="1"/>
  <c r="E24" i="1" s="1"/>
  <c r="K46" i="1"/>
  <c r="K44" i="1"/>
  <c r="D35" i="1"/>
  <c r="E35" i="1" s="1"/>
  <c r="D36" i="1" l="1"/>
  <c r="E36" i="1" s="1"/>
</calcChain>
</file>

<file path=xl/sharedStrings.xml><?xml version="1.0" encoding="utf-8"?>
<sst xmlns="http://schemas.openxmlformats.org/spreadsheetml/2006/main" count="127" uniqueCount="92">
  <si>
    <t>Change</t>
  </si>
  <si>
    <t>%</t>
  </si>
  <si>
    <t>School</t>
  </si>
  <si>
    <t>SPEA</t>
  </si>
  <si>
    <t>Credit Hours Taught</t>
  </si>
  <si>
    <t>Headcount by Student School</t>
  </si>
  <si>
    <t>Sophomore</t>
  </si>
  <si>
    <t>Graduate</t>
  </si>
  <si>
    <t>Professional</t>
  </si>
  <si>
    <t>Non-Resident</t>
  </si>
  <si>
    <t>UG Heads</t>
  </si>
  <si>
    <t>UG Credits</t>
  </si>
  <si>
    <t>Credit hour totals may be rounded in cases where a school total includes .5 credits</t>
  </si>
  <si>
    <t>Total Res Heads</t>
  </si>
  <si>
    <t>Total Res Credits</t>
  </si>
  <si>
    <t>Total NR Heads</t>
  </si>
  <si>
    <t>Total NR Credits</t>
  </si>
  <si>
    <t>IUPUC</t>
  </si>
  <si>
    <t>UG non-residents as % of total campus credits</t>
  </si>
  <si>
    <t>Total NR as % of total campus heads</t>
  </si>
  <si>
    <t>Total NR as % of total campus credits</t>
  </si>
  <si>
    <t>UG non-residents as % of total campus heads</t>
  </si>
  <si>
    <t>PETM</t>
  </si>
  <si>
    <t>Dentistry</t>
  </si>
  <si>
    <t>Education</t>
  </si>
  <si>
    <t>Nursing</t>
  </si>
  <si>
    <t>Science</t>
  </si>
  <si>
    <t>University College</t>
  </si>
  <si>
    <t>Health &amp; Rehab</t>
  </si>
  <si>
    <t>Engineering-Tech</t>
  </si>
  <si>
    <t>Non-Residents as Share of Campus Totals</t>
  </si>
  <si>
    <t>Freshman</t>
  </si>
  <si>
    <t>Junior</t>
  </si>
  <si>
    <t>Senior</t>
  </si>
  <si>
    <t>Grad Non-Degree</t>
  </si>
  <si>
    <t>UG Non-Degree</t>
  </si>
  <si>
    <t>Indianapolis Total</t>
  </si>
  <si>
    <t>Indianapolis Enrollment</t>
  </si>
  <si>
    <t>McKinney Law</t>
  </si>
  <si>
    <t>Undergrads</t>
  </si>
  <si>
    <t>Resident</t>
  </si>
  <si>
    <t xml:space="preserve">Herron Art  &amp; Design </t>
  </si>
  <si>
    <t>Internal School Change</t>
  </si>
  <si>
    <t>Fairbanks Public Health</t>
  </si>
  <si>
    <t>Medicine</t>
  </si>
  <si>
    <t>Tables with student level and enrollment by residency status are Indianapolis only</t>
  </si>
  <si>
    <t>Lilly Family Philanthropy</t>
  </si>
  <si>
    <t>Social Work</t>
  </si>
  <si>
    <t>Kelley Business</t>
  </si>
  <si>
    <t>Student Level</t>
  </si>
  <si>
    <t>Source:  IRDS Point-in-Cycle, Registrar, and UIRR Reports</t>
  </si>
  <si>
    <t>IUPUI Honors College</t>
  </si>
  <si>
    <t>IUPUI Combined#</t>
  </si>
  <si>
    <t>n/a</t>
  </si>
  <si>
    <t>Fall 2017</t>
  </si>
  <si>
    <t>Informatics &amp; Computing</t>
  </si>
  <si>
    <t>Liberal Arts</t>
  </si>
  <si>
    <r>
      <t xml:space="preserve">^ Notes:  While most IUPUI students pursuing graduate studies enroll through the IUPUI school that offers the degree, </t>
    </r>
    <r>
      <rPr>
        <i/>
        <sz val="8"/>
        <rFont val="Arial"/>
        <family val="2"/>
      </rPr>
      <t xml:space="preserve">GRAD </t>
    </r>
    <r>
      <rPr>
        <sz val="8"/>
        <rFont val="Arial"/>
        <family val="2"/>
      </rPr>
      <t>holds students who enroll through the IU Graduate School.  This is primarily students in Liberal Arts and Medicine but also includes some students pursuing other IU graduate degrees. In this report most degree-seeking students have been attributed to their units.</t>
    </r>
  </si>
  <si>
    <r>
      <t>Undistributed Grad</t>
    </r>
    <r>
      <rPr>
        <vertAlign val="superscript"/>
        <sz val="11"/>
        <rFont val="Calibri"/>
        <family val="2"/>
      </rPr>
      <t>^</t>
    </r>
  </si>
  <si>
    <t>#Students enrolled at both IN and CO are counted twice at this time. Totals will be adjusted at census. Credits are not affected.</t>
  </si>
  <si>
    <t>IN Total*</t>
  </si>
  <si>
    <t xml:space="preserve">*Total also adjusted for students enrolled in degrees offered through the Graduate School but who also have been distributed to schools housing their programs. Heads are counted only once in IN Total.  Credits are not affected.  </t>
  </si>
  <si>
    <t>2015 Indy credits</t>
  </si>
  <si>
    <t>2016 Indy credits</t>
  </si>
  <si>
    <t>2015 Indy Heads</t>
  </si>
  <si>
    <t>2016 Indy Heads</t>
  </si>
  <si>
    <t>totals in columns</t>
  </si>
  <si>
    <t>Indy+Colc</t>
  </si>
  <si>
    <t>Students Level</t>
  </si>
  <si>
    <t>Residency</t>
  </si>
  <si>
    <t>Office of Institutional Research and Decision Support 5/15/2017</t>
  </si>
  <si>
    <t>5/16/2016</t>
  </si>
  <si>
    <t>5/15/2017</t>
  </si>
  <si>
    <t xml:space="preserve">+5 ug; -2 grad </t>
  </si>
  <si>
    <t>+8 ug; +91 grad; -1 non-degree</t>
  </si>
  <si>
    <t>-35 ug; +9 grad; -21 non-degree</t>
  </si>
  <si>
    <t>-38 ug; +25 grad; -1 non-degree</t>
  </si>
  <si>
    <t>+51 ug; +1 grad/prof</t>
  </si>
  <si>
    <t>-44 ug; +0 grad; -1 non-degree</t>
  </si>
  <si>
    <t>+100 ug; +14 grad; +1 non-degree</t>
  </si>
  <si>
    <t>+1 grad/prof; -1 non-degree</t>
  </si>
  <si>
    <t>-39 ug; +24 grad/prof; -3 non-degree</t>
  </si>
  <si>
    <t>-6 ug; -8 grad</t>
  </si>
  <si>
    <t>+15 ug; +9 grad;-1 non-degree</t>
  </si>
  <si>
    <t>-52 ug; -6 grad; +4 non-degree</t>
  </si>
  <si>
    <t>+1 grad; -26 non-degree</t>
  </si>
  <si>
    <t>-86 ug; +3 high school; -14 non-degree</t>
  </si>
  <si>
    <t>+5 ug; +0 grad/prof</t>
  </si>
  <si>
    <t>+11 ug; +5 grad; +1 non-degree</t>
  </si>
  <si>
    <t>-90 ug; -16 grad; +1 non-degree</t>
  </si>
  <si>
    <t>+28 ug; -70 grad</t>
  </si>
  <si>
    <t>-27 ug; -14 grad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</si>
</sst>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10409]#,##0;\-#,##0"/>
  </numFmts>
  <fonts count="37" x14ac:knownFonts="1">
    <font>
      <sz val="10"/>
      <name val="Arial"/>
    </font>
    <font>
      <b/>
      <sz val="10"/>
      <name val="Arial"/>
      <family val="2"/>
    </font>
    <font>
      <sz val="10"/>
      <name val="Arial"/>
      <family val="2"/>
    </font>
    <font>
      <b/>
      <sz val="14"/>
      <name val="Arial"/>
      <family val="2"/>
    </font>
    <font>
      <sz val="8"/>
      <name val="Arial"/>
      <family val="2"/>
    </font>
    <font>
      <b/>
      <sz val="12"/>
      <name val="Arial"/>
      <family val="2"/>
    </font>
    <font>
      <i/>
      <sz val="8"/>
      <name val="Arial"/>
      <family val="2"/>
    </font>
    <font>
      <sz val="12"/>
      <name val="Arial"/>
      <family val="2"/>
    </font>
    <font>
      <i/>
      <sz val="9"/>
      <name val="Calibri"/>
      <family val="2"/>
    </font>
    <font>
      <i/>
      <sz val="10"/>
      <name val="Arial"/>
      <family val="2"/>
    </font>
    <font>
      <vertAlign val="superscript"/>
      <sz val="11"/>
      <name val="Calibri"/>
      <family val="2"/>
    </font>
    <font>
      <sz val="11"/>
      <color theme="1"/>
      <name val="Calibri"/>
      <family val="2"/>
      <scheme val="minor"/>
    </font>
    <font>
      <sz val="11"/>
      <color rgb="FF000000"/>
      <name val="Calibri"/>
      <family val="2"/>
      <scheme val="minor"/>
    </font>
    <font>
      <b/>
      <sz val="9"/>
      <color theme="1"/>
      <name val="Arial"/>
      <family val="2"/>
    </font>
    <font>
      <b/>
      <sz val="10"/>
      <color rgb="FF000000"/>
      <name val="Arial"/>
      <family val="2"/>
    </font>
    <font>
      <sz val="11"/>
      <name val="Calibri"/>
      <family val="2"/>
      <scheme val="minor"/>
    </font>
    <font>
      <b/>
      <sz val="12"/>
      <name val="Calibri"/>
      <family val="2"/>
      <scheme val="minor"/>
    </font>
    <font>
      <i/>
      <sz val="10"/>
      <name val="Calibri"/>
      <family val="2"/>
      <scheme val="minor"/>
    </font>
    <font>
      <b/>
      <sz val="11"/>
      <name val="Calibri"/>
      <family val="2"/>
      <scheme val="minor"/>
    </font>
    <font>
      <sz val="11"/>
      <color rgb="FF333333"/>
      <name val="Calibri"/>
      <family val="2"/>
      <scheme val="minor"/>
    </font>
    <font>
      <sz val="10.5"/>
      <name val="Calibri"/>
      <family val="2"/>
      <scheme val="minor"/>
    </font>
    <font>
      <i/>
      <sz val="9"/>
      <name val="Calibri"/>
      <family val="2"/>
      <scheme val="minor"/>
    </font>
    <font>
      <sz val="11"/>
      <color rgb="FF008000"/>
      <name val="Calibri"/>
      <family val="2"/>
      <scheme val="minor"/>
    </font>
    <font>
      <sz val="10"/>
      <name val="Calibri"/>
      <family val="2"/>
      <scheme val="minor"/>
    </font>
    <font>
      <b/>
      <sz val="11"/>
      <color rgb="FF009900"/>
      <name val="Calibri"/>
      <family val="2"/>
      <scheme val="minor"/>
    </font>
    <font>
      <sz val="10"/>
      <color rgb="FFFF0000"/>
      <name val="Arial"/>
      <family val="2"/>
    </font>
    <font>
      <b/>
      <sz val="11"/>
      <color theme="1"/>
      <name val="Calibri"/>
      <family val="2"/>
      <scheme val="minor"/>
    </font>
    <font>
      <b/>
      <sz val="11"/>
      <color rgb="FF000000"/>
      <name val="Calibri"/>
      <family val="2"/>
      <scheme val="minor"/>
    </font>
    <font>
      <b/>
      <sz val="11"/>
      <color rgb="FFFF0000"/>
      <name val="Calibri"/>
      <family val="2"/>
      <scheme val="minor"/>
    </font>
    <font>
      <i/>
      <sz val="8"/>
      <color rgb="FFFF0000"/>
      <name val="Arial"/>
      <family val="2"/>
    </font>
    <font>
      <b/>
      <sz val="14"/>
      <color rgb="FF00B050"/>
      <name val="Arial"/>
      <family val="2"/>
    </font>
    <font>
      <sz val="14"/>
      <color rgb="FF00B050"/>
      <name val="Arial"/>
      <family val="2"/>
    </font>
    <font>
      <sz val="11"/>
      <color rgb="FFFF0000"/>
      <name val="Calibri"/>
      <family val="2"/>
      <scheme val="minor"/>
    </font>
    <font>
      <sz val="11"/>
      <color rgb="FF00B050"/>
      <name val="Calibri"/>
      <family val="2"/>
      <scheme val="minor"/>
    </font>
    <font>
      <b/>
      <sz val="11"/>
      <color rgb="FF00B050"/>
      <name val="Calibri"/>
      <family val="2"/>
      <scheme val="minor"/>
    </font>
    <font>
      <sz val="11"/>
      <color rgb="FFC00000"/>
      <name val="Calibri"/>
      <family val="2"/>
      <scheme val="minor"/>
    </font>
    <font>
      <b/>
      <sz val="11"/>
      <color rgb="FFC0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3" tint="0.79998168889431442"/>
        <bgColor indexed="64"/>
      </patternFill>
    </fill>
  </fills>
  <borders count="37">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rgb="FF000000"/>
      </left>
      <right style="thin">
        <color rgb="FF000000"/>
      </right>
      <top style="thin">
        <color indexed="64"/>
      </top>
      <bottom style="thick">
        <color indexed="64"/>
      </bottom>
      <diagonal/>
    </border>
  </borders>
  <cellStyleXfs count="3">
    <xf numFmtId="0" fontId="0" fillId="0" borderId="0"/>
    <xf numFmtId="0" fontId="11" fillId="0" borderId="0"/>
    <xf numFmtId="0" fontId="12" fillId="0" borderId="0"/>
  </cellStyleXfs>
  <cellXfs count="205">
    <xf numFmtId="0" fontId="0" fillId="0" borderId="0" xfId="0"/>
    <xf numFmtId="0" fontId="1" fillId="0" borderId="0" xfId="0" applyFont="1"/>
    <xf numFmtId="0" fontId="3" fillId="0" borderId="0" xfId="0" applyFont="1" applyAlignment="1">
      <alignment horizontal="left"/>
    </xf>
    <xf numFmtId="0" fontId="5" fillId="0" borderId="0" xfId="0" applyFont="1" applyAlignment="1">
      <alignment horizontal="left"/>
    </xf>
    <xf numFmtId="49" fontId="0" fillId="0" borderId="0" xfId="0" applyNumberFormat="1"/>
    <xf numFmtId="0" fontId="13" fillId="0" borderId="0" xfId="0" applyFont="1" applyBorder="1"/>
    <xf numFmtId="0" fontId="3" fillId="0" borderId="0" xfId="0" applyFont="1" applyAlignment="1">
      <alignment horizontal="center"/>
    </xf>
    <xf numFmtId="165" fontId="0" fillId="0" borderId="0" xfId="0" applyNumberFormat="1" applyAlignment="1">
      <alignment horizontal="center"/>
    </xf>
    <xf numFmtId="0" fontId="0" fillId="0" borderId="0" xfId="0" applyAlignment="1">
      <alignment horizontal="center"/>
    </xf>
    <xf numFmtId="3" fontId="14" fillId="0" borderId="0" xfId="0" applyNumberFormat="1" applyFont="1" applyFill="1" applyBorder="1" applyAlignment="1">
      <alignment horizontal="center" wrapText="1"/>
    </xf>
    <xf numFmtId="3" fontId="0" fillId="0" borderId="0" xfId="0" applyNumberFormat="1" applyAlignment="1">
      <alignment horizontal="center"/>
    </xf>
    <xf numFmtId="164" fontId="15" fillId="0" borderId="1" xfId="0" applyNumberFormat="1" applyFont="1" applyBorder="1" applyAlignment="1">
      <alignment horizontal="center"/>
    </xf>
    <xf numFmtId="164" fontId="15" fillId="0" borderId="2" xfId="0" applyNumberFormat="1" applyFont="1" applyBorder="1" applyAlignment="1">
      <alignment horizontal="center"/>
    </xf>
    <xf numFmtId="0" fontId="0" fillId="0" borderId="0" xfId="0" applyAlignment="1">
      <alignment vertical="center"/>
    </xf>
    <xf numFmtId="0" fontId="3" fillId="2" borderId="0" xfId="0" applyFont="1" applyFill="1" applyAlignment="1">
      <alignment horizontal="left"/>
    </xf>
    <xf numFmtId="0" fontId="1" fillId="2" borderId="0" xfId="0" applyFont="1" applyFill="1"/>
    <xf numFmtId="0" fontId="0" fillId="2" borderId="0" xfId="0" applyFill="1"/>
    <xf numFmtId="0" fontId="0" fillId="2" borderId="0" xfId="0" applyFill="1" applyBorder="1"/>
    <xf numFmtId="0" fontId="15" fillId="0" borderId="4" xfId="0" applyFont="1" applyFill="1" applyBorder="1"/>
    <xf numFmtId="0" fontId="16" fillId="3" borderId="5" xfId="0" applyFont="1" applyFill="1" applyBorder="1" applyAlignment="1">
      <alignment horizontal="center" vertical="center"/>
    </xf>
    <xf numFmtId="0" fontId="16" fillId="3" borderId="6" xfId="0" applyFont="1" applyFill="1" applyBorder="1" applyAlignment="1">
      <alignment horizontal="center" vertical="center"/>
    </xf>
    <xf numFmtId="49" fontId="17" fillId="2" borderId="7" xfId="0" applyNumberFormat="1" applyFont="1" applyFill="1" applyBorder="1" applyAlignment="1">
      <alignment vertical="top" wrapText="1"/>
    </xf>
    <xf numFmtId="49" fontId="18" fillId="3" borderId="8" xfId="0" applyNumberFormat="1" applyFont="1" applyFill="1" applyBorder="1" applyAlignment="1">
      <alignment horizontal="center"/>
    </xf>
    <xf numFmtId="164" fontId="15" fillId="0" borderId="9" xfId="0" applyNumberFormat="1" applyFont="1" applyBorder="1" applyAlignment="1">
      <alignment horizontal="center"/>
    </xf>
    <xf numFmtId="164" fontId="15" fillId="0" borderId="10" xfId="0" applyNumberFormat="1" applyFont="1" applyBorder="1" applyAlignment="1">
      <alignment horizontal="center"/>
    </xf>
    <xf numFmtId="164" fontId="12" fillId="2" borderId="0" xfId="0" applyNumberFormat="1" applyFont="1" applyFill="1" applyBorder="1" applyAlignment="1">
      <alignment horizontal="right" vertical="center" wrapText="1"/>
    </xf>
    <xf numFmtId="0" fontId="15" fillId="0" borderId="4" xfId="0" applyFont="1" applyFill="1" applyBorder="1" applyAlignment="1">
      <alignment vertical="center"/>
    </xf>
    <xf numFmtId="0" fontId="15" fillId="2" borderId="4" xfId="0" applyFont="1" applyFill="1" applyBorder="1" applyAlignment="1">
      <alignment vertical="center"/>
    </xf>
    <xf numFmtId="0" fontId="15" fillId="2" borderId="0" xfId="0" applyFont="1" applyFill="1" applyBorder="1"/>
    <xf numFmtId="164" fontId="12" fillId="2" borderId="0" xfId="0" applyNumberFormat="1" applyFont="1" applyFill="1" applyBorder="1" applyAlignment="1">
      <alignment horizontal="center" vertical="center" wrapText="1"/>
    </xf>
    <xf numFmtId="0" fontId="15" fillId="2" borderId="0" xfId="0" applyFont="1" applyFill="1" applyBorder="1" applyAlignment="1">
      <alignment vertical="center"/>
    </xf>
    <xf numFmtId="0" fontId="0" fillId="2" borderId="0" xfId="0" applyFill="1" applyBorder="1" applyAlignment="1">
      <alignment vertical="center"/>
    </xf>
    <xf numFmtId="164" fontId="19" fillId="4" borderId="0" xfId="0" applyNumberFormat="1" applyFont="1" applyFill="1" applyBorder="1" applyAlignment="1">
      <alignment horizontal="center" wrapText="1"/>
    </xf>
    <xf numFmtId="0" fontId="4" fillId="2" borderId="0" xfId="0" applyFont="1" applyFill="1" applyBorder="1" applyAlignment="1">
      <alignment horizontal="left" wrapText="1"/>
    </xf>
    <xf numFmtId="0" fontId="4" fillId="2" borderId="0" xfId="0" applyFont="1" applyFill="1" applyBorder="1" applyAlignment="1">
      <alignment wrapText="1"/>
    </xf>
    <xf numFmtId="0" fontId="21" fillId="0" borderId="0" xfId="0" applyFont="1"/>
    <xf numFmtId="164" fontId="15" fillId="0" borderId="11" xfId="0" applyNumberFormat="1" applyFont="1" applyBorder="1" applyAlignment="1">
      <alignment horizontal="center"/>
    </xf>
    <xf numFmtId="164" fontId="15" fillId="0" borderId="12" xfId="0" applyNumberFormat="1" applyFont="1" applyBorder="1" applyAlignment="1">
      <alignment horizontal="center"/>
    </xf>
    <xf numFmtId="3" fontId="22" fillId="2" borderId="9" xfId="0" applyNumberFormat="1" applyFont="1" applyFill="1" applyBorder="1" applyAlignment="1">
      <alignment horizontal="center" wrapText="1"/>
    </xf>
    <xf numFmtId="49" fontId="23" fillId="2" borderId="7" xfId="0" applyNumberFormat="1" applyFont="1" applyFill="1" applyBorder="1" applyAlignment="1">
      <alignment vertical="top" wrapText="1"/>
    </xf>
    <xf numFmtId="166" fontId="12" fillId="0" borderId="9" xfId="0" applyNumberFormat="1" applyFont="1" applyFill="1" applyBorder="1" applyAlignment="1">
      <alignment horizontal="center" vertical="center" wrapText="1" readingOrder="1"/>
    </xf>
    <xf numFmtId="164" fontId="22" fillId="2" borderId="1" xfId="0" applyNumberFormat="1" applyFont="1" applyFill="1" applyBorder="1" applyAlignment="1">
      <alignment horizontal="center" wrapText="1"/>
    </xf>
    <xf numFmtId="0" fontId="18" fillId="3" borderId="4" xfId="0" applyFont="1" applyFill="1" applyBorder="1"/>
    <xf numFmtId="0" fontId="18" fillId="2" borderId="4" xfId="0" applyFont="1" applyFill="1" applyBorder="1"/>
    <xf numFmtId="0" fontId="18" fillId="5" borderId="13" xfId="0" applyFont="1" applyFill="1" applyBorder="1"/>
    <xf numFmtId="0" fontId="15" fillId="0" borderId="4" xfId="0" applyFont="1" applyBorder="1" applyAlignment="1">
      <alignment vertical="center"/>
    </xf>
    <xf numFmtId="0" fontId="18" fillId="3" borderId="4" xfId="0" applyFont="1" applyFill="1" applyBorder="1" applyAlignment="1">
      <alignment vertical="center"/>
    </xf>
    <xf numFmtId="0" fontId="25" fillId="0" borderId="0" xfId="0" applyFont="1" applyAlignment="1">
      <alignment horizontal="center"/>
    </xf>
    <xf numFmtId="3" fontId="24" fillId="2" borderId="3" xfId="0" applyNumberFormat="1" applyFont="1" applyFill="1" applyBorder="1" applyAlignment="1">
      <alignment horizontal="center" wrapText="1"/>
    </xf>
    <xf numFmtId="164" fontId="24" fillId="2" borderId="12" xfId="0" applyNumberFormat="1" applyFont="1" applyFill="1" applyBorder="1" applyAlignment="1">
      <alignment horizontal="center" wrapText="1"/>
    </xf>
    <xf numFmtId="3" fontId="24" fillId="2" borderId="14" xfId="0" applyNumberFormat="1" applyFont="1" applyFill="1" applyBorder="1" applyAlignment="1">
      <alignment horizontal="center" wrapText="1"/>
    </xf>
    <xf numFmtId="164" fontId="24" fillId="2" borderId="15" xfId="0" applyNumberFormat="1" applyFont="1" applyFill="1" applyBorder="1" applyAlignment="1">
      <alignment horizontal="center" wrapText="1"/>
    </xf>
    <xf numFmtId="0" fontId="15" fillId="0" borderId="16" xfId="0" applyFont="1" applyBorder="1"/>
    <xf numFmtId="0" fontId="18" fillId="0" borderId="4" xfId="0" applyFont="1" applyBorder="1"/>
    <xf numFmtId="0" fontId="18" fillId="0" borderId="13" xfId="0" applyFont="1" applyBorder="1"/>
    <xf numFmtId="0" fontId="2" fillId="0" borderId="0" xfId="0" applyFont="1"/>
    <xf numFmtId="49" fontId="21" fillId="0" borderId="0" xfId="0" applyNumberFormat="1" applyFont="1" applyAlignment="1">
      <alignment horizontal="right"/>
    </xf>
    <xf numFmtId="0" fontId="15" fillId="0" borderId="4" xfId="0" applyFont="1" applyBorder="1" applyAlignment="1">
      <alignment horizontal="left" vertical="center" wrapText="1"/>
    </xf>
    <xf numFmtId="0" fontId="26" fillId="3" borderId="4" xfId="0" applyFont="1" applyFill="1" applyBorder="1" applyAlignment="1">
      <alignment horizontal="left" vertical="center" wrapText="1"/>
    </xf>
    <xf numFmtId="0" fontId="15" fillId="0" borderId="13" xfId="0" applyFont="1" applyBorder="1" applyAlignment="1">
      <alignment horizontal="left" vertical="center" wrapText="1"/>
    </xf>
    <xf numFmtId="3" fontId="12" fillId="4" borderId="9" xfId="0" applyNumberFormat="1" applyFont="1" applyFill="1" applyBorder="1" applyAlignment="1">
      <alignment horizontal="center" vertical="center" wrapText="1" readingOrder="1"/>
    </xf>
    <xf numFmtId="0" fontId="15" fillId="2" borderId="0" xfId="0" applyFont="1" applyFill="1"/>
    <xf numFmtId="0" fontId="15" fillId="0" borderId="16" xfId="0" applyFont="1" applyBorder="1" applyAlignment="1">
      <alignment vertical="center"/>
    </xf>
    <xf numFmtId="0" fontId="18" fillId="0" borderId="4" xfId="0" applyFont="1" applyBorder="1" applyAlignment="1">
      <alignment vertical="center"/>
    </xf>
    <xf numFmtId="0" fontId="18" fillId="0" borderId="13" xfId="0" applyFont="1" applyBorder="1" applyAlignment="1">
      <alignment vertical="center"/>
    </xf>
    <xf numFmtId="166" fontId="27" fillId="3" borderId="25" xfId="0" applyNumberFormat="1" applyFont="1" applyFill="1" applyBorder="1" applyAlignment="1">
      <alignment horizontal="center" vertical="center" wrapText="1" readingOrder="1"/>
    </xf>
    <xf numFmtId="166" fontId="12" fillId="0" borderId="25" xfId="0" applyNumberFormat="1" applyFont="1" applyFill="1" applyBorder="1" applyAlignment="1">
      <alignment horizontal="center" vertical="center" wrapText="1" readingOrder="1"/>
    </xf>
    <xf numFmtId="166" fontId="12" fillId="0" borderId="26" xfId="0" applyNumberFormat="1" applyFont="1" applyFill="1" applyBorder="1" applyAlignment="1">
      <alignment horizontal="center" vertical="center" wrapText="1" readingOrder="1"/>
    </xf>
    <xf numFmtId="0" fontId="15" fillId="0" borderId="16" xfId="0" applyFont="1" applyFill="1" applyBorder="1"/>
    <xf numFmtId="0" fontId="18" fillId="3" borderId="17" xfId="0" applyFont="1" applyFill="1" applyBorder="1"/>
    <xf numFmtId="49" fontId="18" fillId="3" borderId="18" xfId="0" applyNumberFormat="1" applyFont="1" applyFill="1" applyBorder="1" applyAlignment="1">
      <alignment horizontal="center"/>
    </xf>
    <xf numFmtId="16" fontId="18" fillId="3" borderId="5" xfId="0" applyNumberFormat="1" applyFont="1" applyFill="1" applyBorder="1" applyAlignment="1">
      <alignment horizontal="center"/>
    </xf>
    <xf numFmtId="16" fontId="18" fillId="3" borderId="6" xfId="0" applyNumberFormat="1" applyFont="1" applyFill="1" applyBorder="1" applyAlignment="1">
      <alignment horizontal="center"/>
    </xf>
    <xf numFmtId="0" fontId="15" fillId="0" borderId="16" xfId="0" applyFont="1" applyFill="1" applyBorder="1" applyAlignment="1">
      <alignment vertical="center"/>
    </xf>
    <xf numFmtId="16" fontId="18" fillId="3" borderId="18" xfId="0" applyNumberFormat="1" applyFont="1" applyFill="1" applyBorder="1" applyAlignment="1">
      <alignment horizontal="center"/>
    </xf>
    <xf numFmtId="0" fontId="1" fillId="2" borderId="0" xfId="0" applyFont="1" applyFill="1" applyAlignment="1">
      <alignment horizontal="center"/>
    </xf>
    <xf numFmtId="3" fontId="12" fillId="0" borderId="25" xfId="0" applyNumberFormat="1" applyFont="1" applyFill="1" applyBorder="1" applyAlignment="1">
      <alignment horizontal="center" vertical="center" wrapText="1" readingOrder="1"/>
    </xf>
    <xf numFmtId="3" fontId="27" fillId="3" borderId="9" xfId="0" applyNumberFormat="1" applyFont="1" applyFill="1" applyBorder="1" applyAlignment="1">
      <alignment horizontal="center" vertical="center" wrapText="1" readingOrder="1"/>
    </xf>
    <xf numFmtId="166" fontId="27" fillId="5" borderId="26" xfId="0" applyNumberFormat="1" applyFont="1" applyFill="1" applyBorder="1" applyAlignment="1">
      <alignment horizontal="center" vertical="center" wrapText="1" readingOrder="1"/>
    </xf>
    <xf numFmtId="166" fontId="12" fillId="2" borderId="25" xfId="0" applyNumberFormat="1" applyFont="1" applyFill="1" applyBorder="1" applyAlignment="1">
      <alignment horizontal="center" vertical="center" wrapText="1" readingOrder="1"/>
    </xf>
    <xf numFmtId="166" fontId="12" fillId="0" borderId="9" xfId="1" applyNumberFormat="1" applyFont="1" applyFill="1" applyBorder="1" applyAlignment="1">
      <alignment horizontal="center" vertical="center" wrapText="1"/>
    </xf>
    <xf numFmtId="0" fontId="16" fillId="3" borderId="19" xfId="0" applyFont="1" applyFill="1" applyBorder="1" applyAlignment="1">
      <alignment vertical="center"/>
    </xf>
    <xf numFmtId="0" fontId="16" fillId="3" borderId="19" xfId="0" applyFont="1" applyFill="1" applyBorder="1"/>
    <xf numFmtId="0" fontId="16" fillId="3" borderId="5" xfId="0" applyFont="1" applyFill="1" applyBorder="1" applyAlignment="1">
      <alignment horizontal="center"/>
    </xf>
    <xf numFmtId="0" fontId="16" fillId="3" borderId="6" xfId="0" applyFont="1" applyFill="1" applyBorder="1" applyAlignment="1">
      <alignment horizontal="center"/>
    </xf>
    <xf numFmtId="166" fontId="12" fillId="2" borderId="9" xfId="0" applyNumberFormat="1" applyFont="1" applyFill="1" applyBorder="1" applyAlignment="1">
      <alignment horizontal="center" vertical="center" wrapText="1" readingOrder="1"/>
    </xf>
    <xf numFmtId="1" fontId="17" fillId="2" borderId="7" xfId="0" applyNumberFormat="1" applyFont="1" applyFill="1" applyBorder="1" applyAlignment="1">
      <alignment horizontal="left" vertical="center" wrapText="1"/>
    </xf>
    <xf numFmtId="0" fontId="1" fillId="2" borderId="0" xfId="0" applyFont="1" applyFill="1" applyAlignment="1">
      <alignment horizontal="left"/>
    </xf>
    <xf numFmtId="49" fontId="1" fillId="2" borderId="0" xfId="0" applyNumberFormat="1" applyFont="1" applyFill="1" applyAlignment="1">
      <alignment horizontal="left"/>
    </xf>
    <xf numFmtId="3" fontId="32" fillId="2" borderId="9" xfId="0" applyNumberFormat="1" applyFont="1" applyFill="1" applyBorder="1" applyAlignment="1">
      <alignment horizontal="center" wrapText="1"/>
    </xf>
    <xf numFmtId="3" fontId="33" fillId="2" borderId="9" xfId="0" applyNumberFormat="1" applyFont="1" applyFill="1" applyBorder="1" applyAlignment="1">
      <alignment horizontal="center" wrapText="1"/>
    </xf>
    <xf numFmtId="3" fontId="33" fillId="2" borderId="9" xfId="0" applyNumberFormat="1" applyFont="1" applyFill="1" applyBorder="1" applyAlignment="1">
      <alignment horizontal="center" vertical="center" wrapText="1"/>
    </xf>
    <xf numFmtId="164" fontId="32" fillId="2" borderId="1" xfId="0" applyNumberFormat="1" applyFont="1" applyFill="1" applyBorder="1" applyAlignment="1">
      <alignment horizontal="center" wrapText="1"/>
    </xf>
    <xf numFmtId="164" fontId="33" fillId="2" borderId="1" xfId="0" applyNumberFormat="1" applyFont="1" applyFill="1" applyBorder="1" applyAlignment="1">
      <alignment horizontal="center" wrapText="1"/>
    </xf>
    <xf numFmtId="164" fontId="33" fillId="2" borderId="1" xfId="0" applyNumberFormat="1" applyFont="1" applyFill="1" applyBorder="1" applyAlignment="1">
      <alignment horizontal="center" vertical="center" wrapText="1"/>
    </xf>
    <xf numFmtId="3" fontId="32" fillId="2" borderId="9" xfId="0" applyNumberFormat="1" applyFont="1" applyFill="1" applyBorder="1" applyAlignment="1">
      <alignment horizontal="center" vertical="center" wrapText="1"/>
    </xf>
    <xf numFmtId="164" fontId="32" fillId="2" borderId="12" xfId="0" applyNumberFormat="1" applyFont="1" applyFill="1" applyBorder="1" applyAlignment="1">
      <alignment horizontal="center" vertical="center" wrapText="1"/>
    </xf>
    <xf numFmtId="164" fontId="32" fillId="2" borderId="1" xfId="0" applyNumberFormat="1" applyFont="1" applyFill="1" applyBorder="1" applyAlignment="1">
      <alignment horizontal="center" vertical="center" wrapText="1"/>
    </xf>
    <xf numFmtId="166" fontId="32" fillId="0" borderId="9" xfId="0" applyNumberFormat="1" applyFont="1" applyFill="1" applyBorder="1" applyAlignment="1">
      <alignment horizontal="center" vertical="center" wrapText="1" readingOrder="1"/>
    </xf>
    <xf numFmtId="166" fontId="32" fillId="0" borderId="10" xfId="0" applyNumberFormat="1" applyFont="1" applyFill="1" applyBorder="1" applyAlignment="1">
      <alignment horizontal="center" vertical="center" wrapText="1" readingOrder="1"/>
    </xf>
    <xf numFmtId="164" fontId="32" fillId="2" borderId="2" xfId="0" applyNumberFormat="1" applyFont="1" applyFill="1" applyBorder="1" applyAlignment="1">
      <alignment horizontal="center" vertical="center" wrapText="1"/>
    </xf>
    <xf numFmtId="0" fontId="16" fillId="3" borderId="19" xfId="0" applyFont="1" applyFill="1" applyBorder="1" applyAlignment="1">
      <alignment horizontal="left" vertical="center"/>
    </xf>
    <xf numFmtId="49" fontId="15" fillId="0" borderId="7" xfId="0" applyNumberFormat="1" applyFont="1" applyFill="1" applyBorder="1" applyAlignment="1">
      <alignment horizontal="left" vertical="center"/>
    </xf>
    <xf numFmtId="49" fontId="15" fillId="0" borderId="7" xfId="0" applyNumberFormat="1" applyFont="1" applyFill="1" applyBorder="1" applyAlignment="1">
      <alignment horizontal="left" vertical="center" wrapText="1"/>
    </xf>
    <xf numFmtId="49" fontId="20" fillId="0" borderId="7" xfId="0" applyNumberFormat="1" applyFont="1" applyFill="1" applyBorder="1" applyAlignment="1">
      <alignment horizontal="left" vertical="center" wrapText="1"/>
    </xf>
    <xf numFmtId="49" fontId="15" fillId="0" borderId="20" xfId="0" applyNumberFormat="1" applyFont="1" applyFill="1" applyBorder="1" applyAlignment="1">
      <alignment horizontal="left" vertical="center" wrapText="1"/>
    </xf>
    <xf numFmtId="49" fontId="20" fillId="0" borderId="20" xfId="0" applyNumberFormat="1" applyFont="1" applyFill="1" applyBorder="1" applyAlignment="1">
      <alignment horizontal="left" vertical="center" wrapText="1"/>
    </xf>
    <xf numFmtId="3" fontId="33" fillId="2" borderId="3" xfId="0" applyNumberFormat="1" applyFont="1" applyFill="1" applyBorder="1" applyAlignment="1">
      <alignment horizontal="center" wrapText="1"/>
    </xf>
    <xf numFmtId="164" fontId="33" fillId="2" borderId="12" xfId="0" applyNumberFormat="1" applyFont="1" applyFill="1" applyBorder="1" applyAlignment="1">
      <alignment horizontal="center" wrapText="1"/>
    </xf>
    <xf numFmtId="0" fontId="15" fillId="0" borderId="16" xfId="0" applyFont="1" applyFill="1" applyBorder="1" applyAlignment="1">
      <alignment horizontal="left" vertical="center" wrapText="1"/>
    </xf>
    <xf numFmtId="0" fontId="15" fillId="0" borderId="4" xfId="0" applyFont="1" applyFill="1" applyBorder="1" applyAlignment="1">
      <alignment horizontal="left" vertical="center" wrapText="1"/>
    </xf>
    <xf numFmtId="3" fontId="15" fillId="0" borderId="11" xfId="0" applyNumberFormat="1" applyFont="1" applyFill="1" applyBorder="1" applyAlignment="1">
      <alignment horizontal="center" vertical="center"/>
    </xf>
    <xf numFmtId="3" fontId="15" fillId="0" borderId="9" xfId="0" applyNumberFormat="1" applyFont="1" applyFill="1" applyBorder="1" applyAlignment="1">
      <alignment horizontal="center" vertical="center" wrapText="1"/>
    </xf>
    <xf numFmtId="3" fontId="18" fillId="0" borderId="9" xfId="0" applyNumberFormat="1" applyFont="1" applyFill="1" applyBorder="1" applyAlignment="1">
      <alignment horizontal="center" vertical="center"/>
    </xf>
    <xf numFmtId="3" fontId="18" fillId="0" borderId="10" xfId="0" applyNumberFormat="1" applyFont="1" applyFill="1" applyBorder="1" applyAlignment="1">
      <alignment horizontal="center" vertical="center"/>
    </xf>
    <xf numFmtId="3" fontId="25" fillId="0" borderId="0" xfId="0" applyNumberFormat="1" applyFont="1" applyFill="1" applyAlignment="1">
      <alignment horizontal="center"/>
    </xf>
    <xf numFmtId="3" fontId="15" fillId="0" borderId="11" xfId="0" applyNumberFormat="1" applyFont="1" applyFill="1" applyBorder="1" applyAlignment="1">
      <alignment horizontal="center"/>
    </xf>
    <xf numFmtId="3" fontId="15" fillId="0" borderId="9" xfId="0" applyNumberFormat="1" applyFont="1" applyFill="1" applyBorder="1" applyAlignment="1">
      <alignment horizontal="center"/>
    </xf>
    <xf numFmtId="3" fontId="18" fillId="0" borderId="9" xfId="0" applyNumberFormat="1" applyFont="1" applyFill="1" applyBorder="1" applyAlignment="1">
      <alignment horizontal="center"/>
    </xf>
    <xf numFmtId="3" fontId="18" fillId="0" borderId="10" xfId="0" applyNumberFormat="1" applyFont="1" applyFill="1" applyBorder="1" applyAlignment="1">
      <alignment horizontal="center"/>
    </xf>
    <xf numFmtId="3" fontId="2" fillId="0" borderId="0" xfId="0" applyNumberFormat="1" applyFont="1" applyFill="1" applyAlignment="1">
      <alignment horizontal="center"/>
    </xf>
    <xf numFmtId="3" fontId="15" fillId="2" borderId="9" xfId="0" applyNumberFormat="1" applyFont="1" applyFill="1" applyBorder="1" applyAlignment="1">
      <alignment horizontal="center" vertical="center" wrapText="1"/>
    </xf>
    <xf numFmtId="164" fontId="15" fillId="2" borderId="1" xfId="0" applyNumberFormat="1" applyFont="1" applyFill="1" applyBorder="1" applyAlignment="1">
      <alignment horizontal="center" vertical="center" wrapText="1"/>
    </xf>
    <xf numFmtId="3" fontId="15" fillId="0" borderId="9" xfId="0" applyNumberFormat="1" applyFont="1" applyFill="1" applyBorder="1" applyAlignment="1">
      <alignment horizontal="center" vertical="center"/>
    </xf>
    <xf numFmtId="3" fontId="35" fillId="2" borderId="9" xfId="0" applyNumberFormat="1" applyFont="1" applyFill="1" applyBorder="1" applyAlignment="1">
      <alignment horizontal="center" vertical="center" wrapText="1"/>
    </xf>
    <xf numFmtId="164" fontId="35" fillId="2" borderId="1" xfId="0" applyNumberFormat="1" applyFont="1" applyFill="1" applyBorder="1" applyAlignment="1">
      <alignment horizontal="center" vertical="center" wrapText="1"/>
    </xf>
    <xf numFmtId="164" fontId="36" fillId="3" borderId="1" xfId="0" applyNumberFormat="1" applyFont="1" applyFill="1" applyBorder="1" applyAlignment="1">
      <alignment horizontal="center" vertical="center" wrapText="1"/>
    </xf>
    <xf numFmtId="0" fontId="16" fillId="3" borderId="31" xfId="0" applyFont="1" applyFill="1" applyBorder="1" applyAlignment="1">
      <alignment horizontal="center" vertical="center"/>
    </xf>
    <xf numFmtId="0" fontId="16" fillId="3" borderId="32" xfId="0" applyFont="1" applyFill="1" applyBorder="1" applyAlignment="1">
      <alignment horizontal="center" vertical="center"/>
    </xf>
    <xf numFmtId="166" fontId="36" fillId="3" borderId="9" xfId="0" applyNumberFormat="1" applyFont="1" applyFill="1" applyBorder="1" applyAlignment="1">
      <alignment horizontal="center" vertical="center" wrapText="1" readingOrder="1"/>
    </xf>
    <xf numFmtId="166" fontId="35" fillId="0" borderId="9" xfId="0" applyNumberFormat="1" applyFont="1" applyFill="1" applyBorder="1" applyAlignment="1">
      <alignment horizontal="center" vertical="center" wrapText="1" readingOrder="1"/>
    </xf>
    <xf numFmtId="164" fontId="35" fillId="0" borderId="9" xfId="0" applyNumberFormat="1" applyFont="1" applyBorder="1" applyAlignment="1">
      <alignment horizontal="center" vertical="center" wrapText="1" readingOrder="1"/>
    </xf>
    <xf numFmtId="3" fontId="28" fillId="2" borderId="3" xfId="0" applyNumberFormat="1" applyFont="1" applyFill="1" applyBorder="1" applyAlignment="1">
      <alignment horizontal="center" vertical="center" wrapText="1"/>
    </xf>
    <xf numFmtId="164" fontId="28" fillId="2" borderId="12" xfId="0" applyNumberFormat="1" applyFont="1" applyFill="1" applyBorder="1" applyAlignment="1">
      <alignment horizontal="center" vertical="center" wrapText="1"/>
    </xf>
    <xf numFmtId="3" fontId="28" fillId="2" borderId="14" xfId="0" applyNumberFormat="1" applyFont="1" applyFill="1" applyBorder="1" applyAlignment="1">
      <alignment horizontal="center" vertical="center" wrapText="1"/>
    </xf>
    <xf numFmtId="164" fontId="28" fillId="2" borderId="15" xfId="0" applyNumberFormat="1" applyFont="1" applyFill="1" applyBorder="1" applyAlignment="1">
      <alignment horizontal="center" vertical="center" wrapText="1"/>
    </xf>
    <xf numFmtId="0" fontId="18" fillId="5" borderId="35" xfId="0" applyFont="1" applyFill="1" applyBorder="1"/>
    <xf numFmtId="3" fontId="18" fillId="5" borderId="36" xfId="0" applyNumberFormat="1" applyFont="1" applyFill="1" applyBorder="1" applyAlignment="1">
      <alignment horizontal="center" vertical="center" wrapText="1" readingOrder="1"/>
    </xf>
    <xf numFmtId="3" fontId="36" fillId="5" borderId="33" xfId="0" applyNumberFormat="1" applyFont="1" applyFill="1" applyBorder="1" applyAlignment="1">
      <alignment horizontal="center" vertical="center" wrapText="1"/>
    </xf>
    <xf numFmtId="164" fontId="36" fillId="5" borderId="34" xfId="0" applyNumberFormat="1" applyFont="1" applyFill="1" applyBorder="1" applyAlignment="1">
      <alignment horizontal="center" vertical="center" wrapText="1"/>
    </xf>
    <xf numFmtId="166" fontId="34" fillId="3" borderId="9" xfId="0" applyNumberFormat="1" applyFont="1" applyFill="1" applyBorder="1" applyAlignment="1">
      <alignment horizontal="center" vertical="center" wrapText="1" readingOrder="1"/>
    </xf>
    <xf numFmtId="164" fontId="34" fillId="3" borderId="1" xfId="0" applyNumberFormat="1" applyFont="1" applyFill="1" applyBorder="1" applyAlignment="1">
      <alignment horizontal="center" vertical="center" wrapText="1"/>
    </xf>
    <xf numFmtId="3" fontId="33" fillId="2" borderId="11" xfId="0" applyNumberFormat="1" applyFont="1" applyFill="1" applyBorder="1" applyAlignment="1">
      <alignment horizontal="center" vertical="center" wrapText="1"/>
    </xf>
    <xf numFmtId="164" fontId="33" fillId="2" borderId="12" xfId="0" applyNumberFormat="1" applyFont="1" applyFill="1" applyBorder="1" applyAlignment="1">
      <alignment horizontal="center" vertical="center" wrapText="1"/>
    </xf>
    <xf numFmtId="3" fontId="33" fillId="2" borderId="11" xfId="0" applyNumberFormat="1" applyFont="1" applyFill="1" applyBorder="1" applyAlignment="1">
      <alignment horizontal="center" wrapText="1"/>
    </xf>
    <xf numFmtId="3" fontId="28" fillId="3" borderId="9" xfId="0" applyNumberFormat="1" applyFont="1" applyFill="1" applyBorder="1" applyAlignment="1">
      <alignment horizontal="center" wrapText="1"/>
    </xf>
    <xf numFmtId="164" fontId="28" fillId="3" borderId="1" xfId="0" applyNumberFormat="1" applyFont="1" applyFill="1" applyBorder="1" applyAlignment="1">
      <alignment horizontal="center" wrapText="1"/>
    </xf>
    <xf numFmtId="3" fontId="28" fillId="5" borderId="10" xfId="0" applyNumberFormat="1" applyFont="1" applyFill="1" applyBorder="1" applyAlignment="1">
      <alignment horizontal="center" wrapText="1"/>
    </xf>
    <xf numFmtId="164" fontId="28" fillId="5" borderId="2" xfId="0" applyNumberFormat="1" applyFont="1" applyFill="1" applyBorder="1" applyAlignment="1">
      <alignment horizontal="center" wrapText="1"/>
    </xf>
    <xf numFmtId="3" fontId="28" fillId="0" borderId="9" xfId="0" applyNumberFormat="1" applyFont="1" applyFill="1" applyBorder="1" applyAlignment="1">
      <alignment horizontal="center" vertical="center" wrapText="1"/>
    </xf>
    <xf numFmtId="164" fontId="28" fillId="0" borderId="1" xfId="0" applyNumberFormat="1" applyFont="1" applyFill="1" applyBorder="1" applyAlignment="1">
      <alignment horizontal="center" vertical="center" wrapText="1"/>
    </xf>
    <xf numFmtId="3" fontId="28" fillId="2" borderId="9" xfId="0" applyNumberFormat="1" applyFont="1" applyFill="1" applyBorder="1" applyAlignment="1">
      <alignment horizontal="center" wrapText="1"/>
    </xf>
    <xf numFmtId="164" fontId="28" fillId="2" borderId="1" xfId="0" applyNumberFormat="1" applyFont="1" applyFill="1" applyBorder="1" applyAlignment="1">
      <alignment horizontal="center" wrapText="1"/>
    </xf>
    <xf numFmtId="166" fontId="33" fillId="0" borderId="9" xfId="0" applyNumberFormat="1" applyFont="1" applyFill="1" applyBorder="1" applyAlignment="1">
      <alignment horizontal="center" vertical="center" wrapText="1" readingOrder="1"/>
    </xf>
    <xf numFmtId="164" fontId="33" fillId="0" borderId="9" xfId="0" applyNumberFormat="1" applyFont="1" applyBorder="1" applyAlignment="1">
      <alignment horizontal="center" vertical="center" wrapText="1" readingOrder="1"/>
    </xf>
    <xf numFmtId="3" fontId="32" fillId="0" borderId="9" xfId="0" applyNumberFormat="1" applyFont="1" applyFill="1" applyBorder="1" applyAlignment="1">
      <alignment horizontal="center" wrapText="1"/>
    </xf>
    <xf numFmtId="164" fontId="32" fillId="0" borderId="1" xfId="0" applyNumberFormat="1" applyFont="1" applyFill="1" applyBorder="1" applyAlignment="1">
      <alignment horizontal="center" wrapText="1"/>
    </xf>
    <xf numFmtId="3" fontId="33" fillId="0" borderId="9" xfId="0" applyNumberFormat="1" applyFont="1" applyFill="1" applyBorder="1" applyAlignment="1">
      <alignment horizontal="center" wrapText="1"/>
    </xf>
    <xf numFmtId="164" fontId="33" fillId="0" borderId="1" xfId="0" applyNumberFormat="1" applyFont="1" applyFill="1" applyBorder="1" applyAlignment="1">
      <alignment horizontal="center" wrapText="1"/>
    </xf>
    <xf numFmtId="3" fontId="32" fillId="0" borderId="9" xfId="0" applyNumberFormat="1" applyFont="1" applyFill="1" applyBorder="1" applyAlignment="1">
      <alignment horizontal="center" vertical="center" wrapText="1"/>
    </xf>
    <xf numFmtId="164" fontId="32" fillId="0" borderId="1" xfId="0" applyNumberFormat="1" applyFont="1" applyFill="1" applyBorder="1" applyAlignment="1">
      <alignment horizontal="center" vertical="center" wrapText="1"/>
    </xf>
    <xf numFmtId="3" fontId="15" fillId="0" borderId="9" xfId="0" applyNumberFormat="1" applyFont="1" applyFill="1" applyBorder="1" applyAlignment="1">
      <alignment horizontal="center" wrapText="1"/>
    </xf>
    <xf numFmtId="164" fontId="15" fillId="0" borderId="1" xfId="0" applyNumberFormat="1" applyFont="1" applyFill="1" applyBorder="1" applyAlignment="1">
      <alignment horizontal="center" wrapText="1"/>
    </xf>
    <xf numFmtId="3" fontId="34" fillId="3" borderId="9" xfId="0" applyNumberFormat="1" applyFont="1" applyFill="1" applyBorder="1" applyAlignment="1">
      <alignment horizontal="center" vertical="center" wrapText="1"/>
    </xf>
    <xf numFmtId="0" fontId="4" fillId="0" borderId="20" xfId="0" applyFont="1" applyBorder="1" applyAlignment="1">
      <alignment vertical="center" wrapText="1"/>
    </xf>
    <xf numFmtId="0" fontId="2" fillId="0" borderId="21" xfId="0" applyFont="1" applyBorder="1" applyAlignment="1">
      <alignment vertical="center" wrapText="1"/>
    </xf>
    <xf numFmtId="0" fontId="1" fillId="3" borderId="17" xfId="0" applyFont="1" applyFill="1" applyBorder="1" applyAlignment="1"/>
    <xf numFmtId="0" fontId="1" fillId="3" borderId="5" xfId="0" applyFont="1" applyFill="1" applyBorder="1" applyAlignment="1"/>
    <xf numFmtId="14" fontId="30" fillId="0" borderId="0" xfId="0" applyNumberFormat="1" applyFont="1" applyAlignment="1">
      <alignment horizontal="left"/>
    </xf>
    <xf numFmtId="0" fontId="31" fillId="0" borderId="0" xfId="0" applyFont="1" applyAlignment="1">
      <alignment horizontal="left"/>
    </xf>
    <xf numFmtId="0" fontId="23" fillId="0" borderId="4" xfId="0" applyFont="1" applyBorder="1" applyAlignment="1">
      <alignment wrapText="1"/>
    </xf>
    <xf numFmtId="0" fontId="23" fillId="0" borderId="9" xfId="0" applyFont="1" applyBorder="1" applyAlignment="1">
      <alignment wrapText="1"/>
    </xf>
    <xf numFmtId="0" fontId="8" fillId="2" borderId="11" xfId="0" applyFont="1" applyFill="1" applyBorder="1" applyAlignment="1">
      <alignment vertical="center" wrapText="1"/>
    </xf>
    <xf numFmtId="0" fontId="9" fillId="2" borderId="11" xfId="0" applyFont="1" applyFill="1" applyBorder="1" applyAlignment="1">
      <alignment wrapText="1"/>
    </xf>
    <xf numFmtId="0" fontId="9" fillId="2" borderId="9" xfId="0" applyFont="1" applyFill="1" applyBorder="1" applyAlignment="1">
      <alignment wrapText="1"/>
    </xf>
    <xf numFmtId="0" fontId="4" fillId="0" borderId="22" xfId="0" applyFont="1" applyBorder="1" applyAlignment="1">
      <alignment vertical="center" wrapText="1"/>
    </xf>
    <xf numFmtId="0" fontId="0" fillId="0" borderId="23" xfId="0" applyBorder="1" applyAlignment="1">
      <alignment vertical="center" wrapText="1"/>
    </xf>
    <xf numFmtId="0" fontId="0" fillId="0" borderId="3" xfId="0" applyBorder="1" applyAlignment="1">
      <alignment vertical="center" wrapText="1"/>
    </xf>
    <xf numFmtId="0" fontId="6" fillId="0" borderId="24" xfId="0" applyFont="1" applyBorder="1" applyAlignment="1">
      <alignment horizontal="left" wrapText="1"/>
    </xf>
    <xf numFmtId="0" fontId="0" fillId="0" borderId="24" xfId="0" applyBorder="1" applyAlignment="1">
      <alignment horizontal="left" wrapText="1"/>
    </xf>
    <xf numFmtId="0" fontId="0" fillId="0" borderId="24" xfId="0" applyBorder="1" applyAlignment="1">
      <alignment wrapText="1"/>
    </xf>
    <xf numFmtId="0" fontId="6" fillId="0" borderId="27" xfId="0" applyFont="1" applyBorder="1" applyAlignment="1">
      <alignment horizontal="right" vertical="center" wrapText="1"/>
    </xf>
    <xf numFmtId="0" fontId="6" fillId="0" borderId="28" xfId="0" applyFont="1" applyBorder="1" applyAlignment="1">
      <alignment horizontal="right" vertical="center" wrapText="1"/>
    </xf>
    <xf numFmtId="0" fontId="23" fillId="0" borderId="13" xfId="0" applyFont="1" applyBorder="1" applyAlignment="1">
      <alignment wrapText="1"/>
    </xf>
    <xf numFmtId="0" fontId="23" fillId="0" borderId="10" xfId="0" applyFont="1" applyBorder="1" applyAlignment="1">
      <alignment wrapText="1"/>
    </xf>
    <xf numFmtId="49" fontId="4" fillId="0" borderId="29" xfId="0" applyNumberFormat="1" applyFont="1" applyFill="1" applyBorder="1" applyAlignment="1">
      <alignment horizontal="left" vertical="center" wrapText="1"/>
    </xf>
    <xf numFmtId="49" fontId="4" fillId="0" borderId="28" xfId="0" applyNumberFormat="1" applyFont="1" applyFill="1" applyBorder="1" applyAlignment="1">
      <alignment horizontal="left" vertical="center" wrapText="1"/>
    </xf>
    <xf numFmtId="49" fontId="4" fillId="0" borderId="30" xfId="0" applyNumberFormat="1" applyFont="1" applyFill="1" applyBorder="1" applyAlignment="1">
      <alignment horizontal="left" vertical="center" wrapText="1"/>
    </xf>
    <xf numFmtId="0" fontId="5" fillId="0" borderId="0" xfId="0" applyFont="1" applyFill="1" applyAlignment="1">
      <alignment horizontal="center"/>
    </xf>
    <xf numFmtId="0" fontId="0" fillId="0" borderId="0" xfId="0" applyAlignment="1">
      <alignment horizontal="center"/>
    </xf>
    <xf numFmtId="165" fontId="5" fillId="0" borderId="0" xfId="0" applyNumberFormat="1" applyFont="1" applyFill="1" applyAlignment="1"/>
    <xf numFmtId="0" fontId="7" fillId="0" borderId="0" xfId="0" applyFont="1" applyFill="1" applyAlignment="1"/>
    <xf numFmtId="3" fontId="5" fillId="0" borderId="0" xfId="0" applyNumberFormat="1" applyFont="1" applyFill="1" applyAlignment="1"/>
    <xf numFmtId="0" fontId="4" fillId="0" borderId="0" xfId="0" applyFont="1" applyBorder="1" applyAlignment="1">
      <alignment wrapText="1"/>
    </xf>
    <xf numFmtId="0" fontId="4" fillId="0" borderId="0" xfId="0" applyFont="1" applyBorder="1" applyAlignment="1"/>
    <xf numFmtId="0" fontId="2" fillId="0" borderId="0" xfId="0" applyFont="1" applyAlignment="1"/>
    <xf numFmtId="0" fontId="4" fillId="0" borderId="0" xfId="0" applyFont="1" applyAlignment="1">
      <alignment vertical="top" wrapText="1"/>
    </xf>
    <xf numFmtId="0" fontId="0" fillId="0" borderId="0" xfId="0" applyAlignment="1">
      <alignment vertical="top" wrapText="1"/>
    </xf>
    <xf numFmtId="0" fontId="23" fillId="0" borderId="4" xfId="0" applyFont="1" applyBorder="1" applyAlignment="1"/>
    <xf numFmtId="0" fontId="23" fillId="0" borderId="9" xfId="0" applyFont="1" applyBorder="1" applyAlignment="1"/>
    <xf numFmtId="0" fontId="23" fillId="0" borderId="16" xfId="0" applyFont="1" applyBorder="1" applyAlignment="1"/>
    <xf numFmtId="0" fontId="23" fillId="0" borderId="11" xfId="0" applyFont="1" applyBorder="1" applyAlignment="1"/>
    <xf numFmtId="0" fontId="29" fillId="0" borderId="0" xfId="0" applyFont="1" applyFill="1" applyBorder="1" applyAlignment="1">
      <alignment vertical="center" wrapText="1"/>
    </xf>
    <xf numFmtId="0" fontId="2" fillId="0" borderId="0" xfId="0" applyFont="1" applyFill="1" applyBorder="1" applyAlignment="1">
      <alignment wrapText="1"/>
    </xf>
    <xf numFmtId="164" fontId="32" fillId="0" borderId="9" xfId="0" applyNumberFormat="1" applyFont="1" applyBorder="1" applyAlignment="1">
      <alignment horizontal="center" vertical="center" wrapText="1" readingOrder="1"/>
    </xf>
  </cellXfs>
  <cellStyles count="3">
    <cellStyle name="Normal" xfId="0" builtinId="0"/>
    <cellStyle name="Normal 2" xfId="1"/>
    <cellStyle name="Normal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tabSelected="1" view="pageBreakPreview" topLeftCell="A7" zoomScaleNormal="100" zoomScaleSheetLayoutView="100" workbookViewId="0">
      <selection activeCell="D33" sqref="D33"/>
    </sheetView>
  </sheetViews>
  <sheetFormatPr defaultRowHeight="12.75" x14ac:dyDescent="0.2"/>
  <cols>
    <col min="1" max="1" width="22.7109375" customWidth="1"/>
    <col min="2" max="2" width="10.28515625" style="7" customWidth="1"/>
    <col min="3" max="3" width="10.42578125" style="7" customWidth="1"/>
    <col min="4" max="4" width="8.5703125" style="8" customWidth="1"/>
    <col min="5" max="5" width="9.42578125" style="8" customWidth="1"/>
    <col min="6" max="6" width="0.85546875" style="16" customWidth="1"/>
    <col min="7" max="7" width="23.28515625" customWidth="1"/>
    <col min="8" max="8" width="9.85546875" style="10" customWidth="1"/>
    <col min="9" max="9" width="10.7109375" style="10" customWidth="1"/>
    <col min="10" max="10" width="7.7109375" style="8" customWidth="1"/>
    <col min="11" max="11" width="8.5703125" style="8" customWidth="1"/>
    <col min="12" max="12" width="34.85546875" style="4" customWidth="1"/>
  </cols>
  <sheetData>
    <row r="1" spans="1:12" s="2" customFormat="1" ht="18" x14ac:dyDescent="0.25">
      <c r="A1" s="2" t="s">
        <v>54</v>
      </c>
      <c r="B1" s="188" t="s">
        <v>37</v>
      </c>
      <c r="C1" s="189"/>
      <c r="D1" s="189"/>
      <c r="E1" s="6"/>
      <c r="F1" s="14"/>
      <c r="G1" s="168">
        <v>42870</v>
      </c>
      <c r="H1" s="169"/>
      <c r="I1" s="169"/>
      <c r="J1" s="169"/>
      <c r="K1" s="169"/>
      <c r="L1" s="169"/>
    </row>
    <row r="2" spans="1:12" s="3" customFormat="1" ht="16.5" customHeight="1" thickBot="1" x14ac:dyDescent="0.3">
      <c r="A2" s="190" t="s">
        <v>4</v>
      </c>
      <c r="B2" s="191"/>
      <c r="C2" s="191"/>
      <c r="D2" s="75"/>
      <c r="E2" s="75"/>
      <c r="F2" s="15"/>
      <c r="G2" s="192" t="s">
        <v>5</v>
      </c>
      <c r="H2" s="191"/>
      <c r="I2" s="191"/>
      <c r="J2" s="191"/>
      <c r="K2" s="87"/>
      <c r="L2" s="88"/>
    </row>
    <row r="3" spans="1:12" s="1" customFormat="1" ht="15.75" thickBot="1" x14ac:dyDescent="0.3">
      <c r="A3" s="69" t="s">
        <v>2</v>
      </c>
      <c r="B3" s="70" t="s">
        <v>71</v>
      </c>
      <c r="C3" s="70" t="s">
        <v>72</v>
      </c>
      <c r="D3" s="74" t="s">
        <v>0</v>
      </c>
      <c r="E3" s="72" t="s">
        <v>1</v>
      </c>
      <c r="F3" s="61"/>
      <c r="G3" s="69" t="s">
        <v>2</v>
      </c>
      <c r="H3" s="70" t="s">
        <v>71</v>
      </c>
      <c r="I3" s="70" t="s">
        <v>72</v>
      </c>
      <c r="J3" s="71" t="s">
        <v>0</v>
      </c>
      <c r="K3" s="72" t="s">
        <v>1</v>
      </c>
      <c r="L3" s="22" t="s">
        <v>42</v>
      </c>
    </row>
    <row r="4" spans="1:12" ht="15" x14ac:dyDescent="0.25">
      <c r="A4" s="73" t="s">
        <v>23</v>
      </c>
      <c r="B4" s="76">
        <v>59</v>
      </c>
      <c r="C4" s="76">
        <v>164</v>
      </c>
      <c r="D4" s="142">
        <f t="shared" ref="D4:D24" si="0">C4-B4</f>
        <v>105</v>
      </c>
      <c r="E4" s="143">
        <f t="shared" ref="E4:E24" si="1">D4/B4</f>
        <v>1.7796610169491525</v>
      </c>
      <c r="F4" s="25"/>
      <c r="G4" s="68" t="s">
        <v>23</v>
      </c>
      <c r="H4" s="66">
        <f>14+1</f>
        <v>15</v>
      </c>
      <c r="I4" s="66">
        <v>18</v>
      </c>
      <c r="J4" s="144">
        <f>I4-H4</f>
        <v>3</v>
      </c>
      <c r="K4" s="108">
        <f>J4/H4</f>
        <v>0.2</v>
      </c>
      <c r="L4" s="102" t="s">
        <v>73</v>
      </c>
    </row>
    <row r="5" spans="1:12" ht="15" x14ac:dyDescent="0.25">
      <c r="A5" s="26" t="s">
        <v>24</v>
      </c>
      <c r="B5" s="76">
        <v>6378</v>
      </c>
      <c r="C5" s="76">
        <v>6060</v>
      </c>
      <c r="D5" s="95">
        <f t="shared" si="0"/>
        <v>-318</v>
      </c>
      <c r="E5" s="97">
        <f t="shared" si="1"/>
        <v>-4.9858889934148637E-2</v>
      </c>
      <c r="F5" s="25"/>
      <c r="G5" s="18" t="s">
        <v>24</v>
      </c>
      <c r="H5" s="66">
        <f>630+18</f>
        <v>648</v>
      </c>
      <c r="I5" s="66">
        <v>601</v>
      </c>
      <c r="J5" s="89">
        <f t="shared" ref="J5:J26" si="2">I5-H5</f>
        <v>-47</v>
      </c>
      <c r="K5" s="92">
        <f t="shared" ref="K5:K26" si="3">J5/H5</f>
        <v>-7.2530864197530867E-2</v>
      </c>
      <c r="L5" s="102" t="s">
        <v>75</v>
      </c>
    </row>
    <row r="6" spans="1:12" ht="15" x14ac:dyDescent="0.25">
      <c r="A6" s="26" t="s">
        <v>29</v>
      </c>
      <c r="B6" s="76">
        <f>8270+11465</f>
        <v>19735</v>
      </c>
      <c r="C6" s="76">
        <v>20040</v>
      </c>
      <c r="D6" s="91">
        <f t="shared" si="0"/>
        <v>305</v>
      </c>
      <c r="E6" s="94">
        <f t="shared" si="1"/>
        <v>1.5454775779072713E-2</v>
      </c>
      <c r="F6" s="25"/>
      <c r="G6" s="18" t="s">
        <v>29</v>
      </c>
      <c r="H6" s="66">
        <f>1006+848</f>
        <v>1854</v>
      </c>
      <c r="I6" s="66">
        <v>1840</v>
      </c>
      <c r="J6" s="89">
        <f t="shared" si="2"/>
        <v>-14</v>
      </c>
      <c r="K6" s="92">
        <f t="shared" si="3"/>
        <v>-7.551240560949299E-3</v>
      </c>
      <c r="L6" s="103" t="s">
        <v>76</v>
      </c>
    </row>
    <row r="7" spans="1:12" ht="15.75" customHeight="1" x14ac:dyDescent="0.25">
      <c r="A7" s="26" t="s">
        <v>28</v>
      </c>
      <c r="B7" s="76">
        <v>3993</v>
      </c>
      <c r="C7" s="76">
        <v>4045</v>
      </c>
      <c r="D7" s="91">
        <f t="shared" si="0"/>
        <v>52</v>
      </c>
      <c r="E7" s="94">
        <f t="shared" si="1"/>
        <v>1.3022789882294014E-2</v>
      </c>
      <c r="F7" s="25"/>
      <c r="G7" s="18" t="s">
        <v>28</v>
      </c>
      <c r="H7" s="66">
        <f>8+344</f>
        <v>352</v>
      </c>
      <c r="I7" s="66">
        <v>404</v>
      </c>
      <c r="J7" s="90">
        <f t="shared" si="2"/>
        <v>52</v>
      </c>
      <c r="K7" s="93">
        <f t="shared" si="3"/>
        <v>0.14772727272727273</v>
      </c>
      <c r="L7" s="103" t="s">
        <v>77</v>
      </c>
    </row>
    <row r="8" spans="1:12" ht="15" x14ac:dyDescent="0.25">
      <c r="A8" s="26" t="s">
        <v>41</v>
      </c>
      <c r="B8" s="76">
        <v>6003</v>
      </c>
      <c r="C8" s="76">
        <v>5747</v>
      </c>
      <c r="D8" s="95">
        <f t="shared" si="0"/>
        <v>-256</v>
      </c>
      <c r="E8" s="97">
        <f t="shared" si="1"/>
        <v>-4.2645343994669335E-2</v>
      </c>
      <c r="F8" s="25"/>
      <c r="G8" s="18" t="s">
        <v>41</v>
      </c>
      <c r="H8" s="66">
        <v>473</v>
      </c>
      <c r="I8" s="66">
        <v>428</v>
      </c>
      <c r="J8" s="89">
        <f t="shared" si="2"/>
        <v>-45</v>
      </c>
      <c r="K8" s="92">
        <f t="shared" si="3"/>
        <v>-9.5137420718816063E-2</v>
      </c>
      <c r="L8" s="103" t="s">
        <v>78</v>
      </c>
    </row>
    <row r="9" spans="1:12" ht="15" x14ac:dyDescent="0.25">
      <c r="A9" s="26" t="s">
        <v>55</v>
      </c>
      <c r="B9" s="76">
        <v>6220</v>
      </c>
      <c r="C9" s="76">
        <v>7382</v>
      </c>
      <c r="D9" s="91">
        <f t="shared" si="0"/>
        <v>1162</v>
      </c>
      <c r="E9" s="94">
        <f t="shared" si="1"/>
        <v>0.18681672025723473</v>
      </c>
      <c r="F9" s="25"/>
      <c r="G9" s="26" t="s">
        <v>55</v>
      </c>
      <c r="H9" s="66">
        <f>555+6</f>
        <v>561</v>
      </c>
      <c r="I9" s="66">
        <v>676</v>
      </c>
      <c r="J9" s="90">
        <f t="shared" si="2"/>
        <v>115</v>
      </c>
      <c r="K9" s="93">
        <f t="shared" si="3"/>
        <v>0.20499108734402852</v>
      </c>
      <c r="L9" s="103" t="s">
        <v>79</v>
      </c>
    </row>
    <row r="10" spans="1:12" ht="15" x14ac:dyDescent="0.25">
      <c r="A10" s="26" t="s">
        <v>48</v>
      </c>
      <c r="B10" s="76">
        <v>16438.5</v>
      </c>
      <c r="C10" s="76">
        <v>16509</v>
      </c>
      <c r="D10" s="91">
        <f t="shared" si="0"/>
        <v>70.5</v>
      </c>
      <c r="E10" s="94">
        <f t="shared" si="1"/>
        <v>4.2887124737658548E-3</v>
      </c>
      <c r="F10" s="25"/>
      <c r="G10" s="18" t="s">
        <v>48</v>
      </c>
      <c r="H10" s="66">
        <v>985</v>
      </c>
      <c r="I10" s="66">
        <v>1002</v>
      </c>
      <c r="J10" s="90">
        <f t="shared" si="2"/>
        <v>17</v>
      </c>
      <c r="K10" s="93">
        <f t="shared" si="3"/>
        <v>1.7258883248730966E-2</v>
      </c>
      <c r="L10" s="103" t="s">
        <v>88</v>
      </c>
    </row>
    <row r="11" spans="1:12" ht="14.25" customHeight="1" x14ac:dyDescent="0.25">
      <c r="A11" s="26" t="s">
        <v>38</v>
      </c>
      <c r="B11" s="76">
        <v>7648</v>
      </c>
      <c r="C11" s="76">
        <v>7377</v>
      </c>
      <c r="D11" s="95">
        <f t="shared" si="0"/>
        <v>-271</v>
      </c>
      <c r="E11" s="97">
        <f t="shared" si="1"/>
        <v>-3.5434100418410039E-2</v>
      </c>
      <c r="F11" s="25"/>
      <c r="G11" s="18" t="s">
        <v>38</v>
      </c>
      <c r="H11" s="66">
        <v>582</v>
      </c>
      <c r="I11" s="66">
        <v>582</v>
      </c>
      <c r="J11" s="161">
        <f t="shared" si="2"/>
        <v>0</v>
      </c>
      <c r="K11" s="162">
        <f t="shared" si="3"/>
        <v>0</v>
      </c>
      <c r="L11" s="103" t="s">
        <v>80</v>
      </c>
    </row>
    <row r="12" spans="1:12" ht="15" x14ac:dyDescent="0.25">
      <c r="A12" s="26" t="s">
        <v>56</v>
      </c>
      <c r="B12" s="76">
        <v>27470</v>
      </c>
      <c r="C12" s="76">
        <v>25350</v>
      </c>
      <c r="D12" s="95">
        <f t="shared" si="0"/>
        <v>-2120</v>
      </c>
      <c r="E12" s="97">
        <f t="shared" si="1"/>
        <v>-7.7175100109210054E-2</v>
      </c>
      <c r="F12" s="25"/>
      <c r="G12" s="18" t="s">
        <v>56</v>
      </c>
      <c r="H12" s="66">
        <f>1134+26+89</f>
        <v>1249</v>
      </c>
      <c r="I12" s="66">
        <v>1144</v>
      </c>
      <c r="J12" s="155">
        <f t="shared" si="2"/>
        <v>-105</v>
      </c>
      <c r="K12" s="156">
        <f t="shared" si="3"/>
        <v>-8.4067253803042433E-2</v>
      </c>
      <c r="L12" s="103" t="s">
        <v>89</v>
      </c>
    </row>
    <row r="13" spans="1:12" ht="15" customHeight="1" x14ac:dyDescent="0.25">
      <c r="A13" s="26" t="s">
        <v>44</v>
      </c>
      <c r="B13" s="76">
        <v>1432</v>
      </c>
      <c r="C13" s="76">
        <v>1969</v>
      </c>
      <c r="D13" s="91">
        <f t="shared" si="0"/>
        <v>537</v>
      </c>
      <c r="E13" s="94">
        <f t="shared" si="1"/>
        <v>0.375</v>
      </c>
      <c r="F13" s="25"/>
      <c r="G13" s="18" t="s">
        <v>44</v>
      </c>
      <c r="H13" s="66">
        <f>19+18+79</f>
        <v>116</v>
      </c>
      <c r="I13" s="66">
        <v>121</v>
      </c>
      <c r="J13" s="157">
        <f t="shared" si="2"/>
        <v>5</v>
      </c>
      <c r="K13" s="158">
        <f t="shared" si="3"/>
        <v>4.3103448275862072E-2</v>
      </c>
      <c r="L13" s="104" t="s">
        <v>87</v>
      </c>
    </row>
    <row r="14" spans="1:12" ht="14.25" customHeight="1" x14ac:dyDescent="0.25">
      <c r="A14" s="26" t="s">
        <v>25</v>
      </c>
      <c r="B14" s="76">
        <v>7967</v>
      </c>
      <c r="C14" s="76">
        <v>7952</v>
      </c>
      <c r="D14" s="124">
        <f t="shared" si="0"/>
        <v>-15</v>
      </c>
      <c r="E14" s="125">
        <f t="shared" si="1"/>
        <v>-1.8827664114472197E-3</v>
      </c>
      <c r="F14" s="25"/>
      <c r="G14" s="18" t="s">
        <v>25</v>
      </c>
      <c r="H14" s="66">
        <f>747+11</f>
        <v>758</v>
      </c>
      <c r="I14" s="66">
        <v>740</v>
      </c>
      <c r="J14" s="155">
        <f t="shared" si="2"/>
        <v>-18</v>
      </c>
      <c r="K14" s="156">
        <f t="shared" si="3"/>
        <v>-2.3746701846965697E-2</v>
      </c>
      <c r="L14" s="104" t="s">
        <v>81</v>
      </c>
    </row>
    <row r="15" spans="1:12" ht="15" x14ac:dyDescent="0.25">
      <c r="A15" s="26" t="s">
        <v>46</v>
      </c>
      <c r="B15" s="76">
        <v>599</v>
      </c>
      <c r="C15" s="76">
        <v>549</v>
      </c>
      <c r="D15" s="95">
        <f t="shared" si="0"/>
        <v>-50</v>
      </c>
      <c r="E15" s="97">
        <f t="shared" si="1"/>
        <v>-8.347245409015025E-2</v>
      </c>
      <c r="F15" s="25"/>
      <c r="G15" s="27" t="s">
        <v>46</v>
      </c>
      <c r="H15" s="66">
        <f>59+35</f>
        <v>94</v>
      </c>
      <c r="I15" s="66">
        <v>80</v>
      </c>
      <c r="J15" s="155">
        <f t="shared" si="2"/>
        <v>-14</v>
      </c>
      <c r="K15" s="156">
        <f t="shared" si="3"/>
        <v>-0.14893617021276595</v>
      </c>
      <c r="L15" s="103" t="s">
        <v>82</v>
      </c>
    </row>
    <row r="16" spans="1:12" ht="16.5" customHeight="1" x14ac:dyDescent="0.25">
      <c r="A16" s="26" t="s">
        <v>22</v>
      </c>
      <c r="B16" s="76">
        <v>10465</v>
      </c>
      <c r="C16" s="76">
        <v>10751</v>
      </c>
      <c r="D16" s="91">
        <f t="shared" si="0"/>
        <v>286</v>
      </c>
      <c r="E16" s="94">
        <f t="shared" si="1"/>
        <v>2.732919254658385E-2</v>
      </c>
      <c r="F16" s="25"/>
      <c r="G16" s="18" t="s">
        <v>22</v>
      </c>
      <c r="H16" s="66">
        <f>601+1</f>
        <v>602</v>
      </c>
      <c r="I16" s="66">
        <v>625</v>
      </c>
      <c r="J16" s="157">
        <f t="shared" si="2"/>
        <v>23</v>
      </c>
      <c r="K16" s="158">
        <f t="shared" si="3"/>
        <v>3.8205980066445183E-2</v>
      </c>
      <c r="L16" s="103" t="s">
        <v>83</v>
      </c>
    </row>
    <row r="17" spans="1:12" ht="15" x14ac:dyDescent="0.25">
      <c r="A17" s="26" t="s">
        <v>3</v>
      </c>
      <c r="B17" s="76">
        <v>6522</v>
      </c>
      <c r="C17" s="76">
        <v>6106</v>
      </c>
      <c r="D17" s="95">
        <f t="shared" si="0"/>
        <v>-416</v>
      </c>
      <c r="E17" s="97">
        <f t="shared" si="1"/>
        <v>-6.3784115302054578E-2</v>
      </c>
      <c r="F17" s="25"/>
      <c r="G17" s="18" t="s">
        <v>3</v>
      </c>
      <c r="H17" s="66">
        <v>637</v>
      </c>
      <c r="I17" s="66">
        <v>595</v>
      </c>
      <c r="J17" s="155">
        <f t="shared" si="2"/>
        <v>-42</v>
      </c>
      <c r="K17" s="156">
        <f t="shared" si="3"/>
        <v>-6.5934065934065936E-2</v>
      </c>
      <c r="L17" s="103" t="s">
        <v>90</v>
      </c>
    </row>
    <row r="18" spans="1:12" ht="15" x14ac:dyDescent="0.25">
      <c r="A18" s="18" t="s">
        <v>43</v>
      </c>
      <c r="B18" s="76">
        <v>4634</v>
      </c>
      <c r="C18" s="76">
        <v>4115</v>
      </c>
      <c r="D18" s="124">
        <f t="shared" si="0"/>
        <v>-519</v>
      </c>
      <c r="E18" s="125">
        <f t="shared" si="1"/>
        <v>-0.11199827362969357</v>
      </c>
      <c r="F18" s="25"/>
      <c r="G18" s="18" t="s">
        <v>43</v>
      </c>
      <c r="H18" s="66">
        <f>304+8</f>
        <v>312</v>
      </c>
      <c r="I18" s="66">
        <v>271</v>
      </c>
      <c r="J18" s="155">
        <f t="shared" si="2"/>
        <v>-41</v>
      </c>
      <c r="K18" s="156">
        <f t="shared" si="3"/>
        <v>-0.13141025641025642</v>
      </c>
      <c r="L18" s="103" t="s">
        <v>91</v>
      </c>
    </row>
    <row r="19" spans="1:12" ht="15.75" customHeight="1" x14ac:dyDescent="0.25">
      <c r="A19" s="26" t="s">
        <v>26</v>
      </c>
      <c r="B19" s="76">
        <v>36277</v>
      </c>
      <c r="C19" s="76">
        <v>36967</v>
      </c>
      <c r="D19" s="91">
        <f t="shared" si="0"/>
        <v>690</v>
      </c>
      <c r="E19" s="94">
        <f t="shared" si="1"/>
        <v>1.9020315902638037E-2</v>
      </c>
      <c r="F19" s="25"/>
      <c r="G19" s="18" t="s">
        <v>26</v>
      </c>
      <c r="H19" s="66">
        <f>3+79+1609</f>
        <v>1691</v>
      </c>
      <c r="I19" s="66">
        <v>1637</v>
      </c>
      <c r="J19" s="155">
        <f t="shared" si="2"/>
        <v>-54</v>
      </c>
      <c r="K19" s="156">
        <f t="shared" si="3"/>
        <v>-3.1933767001774097E-2</v>
      </c>
      <c r="L19" s="103" t="s">
        <v>84</v>
      </c>
    </row>
    <row r="20" spans="1:12" ht="15" x14ac:dyDescent="0.25">
      <c r="A20" s="26" t="s">
        <v>47</v>
      </c>
      <c r="B20" s="76">
        <f>4424.5+109</f>
        <v>4533.5</v>
      </c>
      <c r="C20" s="76">
        <v>5330</v>
      </c>
      <c r="D20" s="91">
        <f t="shared" si="0"/>
        <v>796.5</v>
      </c>
      <c r="E20" s="94">
        <f t="shared" si="1"/>
        <v>0.17569207014447999</v>
      </c>
      <c r="F20" s="25"/>
      <c r="G20" s="18" t="s">
        <v>47</v>
      </c>
      <c r="H20" s="66">
        <f>369+3+5</f>
        <v>377</v>
      </c>
      <c r="I20" s="66">
        <v>475</v>
      </c>
      <c r="J20" s="157">
        <f t="shared" si="2"/>
        <v>98</v>
      </c>
      <c r="K20" s="158">
        <f t="shared" si="3"/>
        <v>0.259946949602122</v>
      </c>
      <c r="L20" s="103" t="s">
        <v>74</v>
      </c>
    </row>
    <row r="21" spans="1:12" ht="15" customHeight="1" x14ac:dyDescent="0.25">
      <c r="A21" s="26" t="s">
        <v>51</v>
      </c>
      <c r="B21" s="76">
        <v>0</v>
      </c>
      <c r="C21" s="76">
        <v>0</v>
      </c>
      <c r="D21" s="121">
        <f>C21-B21</f>
        <v>0</v>
      </c>
      <c r="E21" s="122" t="s">
        <v>53</v>
      </c>
      <c r="F21" s="25"/>
      <c r="G21" s="18" t="s">
        <v>58</v>
      </c>
      <c r="H21" s="66">
        <v>62</v>
      </c>
      <c r="I21" s="66">
        <v>37</v>
      </c>
      <c r="J21" s="159">
        <f t="shared" si="2"/>
        <v>-25</v>
      </c>
      <c r="K21" s="160">
        <f t="shared" si="3"/>
        <v>-0.40322580645161288</v>
      </c>
      <c r="L21" s="105" t="s">
        <v>85</v>
      </c>
    </row>
    <row r="22" spans="1:12" ht="15" customHeight="1" x14ac:dyDescent="0.25">
      <c r="A22" s="26" t="s">
        <v>7</v>
      </c>
      <c r="B22" s="76">
        <v>110</v>
      </c>
      <c r="C22" s="76">
        <v>9</v>
      </c>
      <c r="D22" s="124">
        <f t="shared" si="0"/>
        <v>-101</v>
      </c>
      <c r="E22" s="125">
        <f t="shared" si="1"/>
        <v>-0.91818181818181821</v>
      </c>
      <c r="F22" s="28"/>
      <c r="G22" s="18" t="s">
        <v>27</v>
      </c>
      <c r="H22" s="66">
        <v>2525</v>
      </c>
      <c r="I22" s="66">
        <v>2428</v>
      </c>
      <c r="J22" s="155">
        <f t="shared" si="2"/>
        <v>-97</v>
      </c>
      <c r="K22" s="156">
        <f t="shared" si="3"/>
        <v>-3.8415841584158415E-2</v>
      </c>
      <c r="L22" s="106" t="s">
        <v>86</v>
      </c>
    </row>
    <row r="23" spans="1:12" ht="17.25" customHeight="1" x14ac:dyDescent="0.25">
      <c r="A23" s="45" t="s">
        <v>27</v>
      </c>
      <c r="B23" s="76">
        <v>224</v>
      </c>
      <c r="C23" s="76">
        <v>296</v>
      </c>
      <c r="D23" s="91">
        <f t="shared" si="0"/>
        <v>72</v>
      </c>
      <c r="E23" s="94">
        <f t="shared" si="1"/>
        <v>0.32142857142857145</v>
      </c>
      <c r="F23" s="29"/>
      <c r="G23" s="18"/>
      <c r="H23" s="40"/>
      <c r="I23" s="85"/>
      <c r="J23" s="38"/>
      <c r="K23" s="41"/>
      <c r="L23" s="86"/>
    </row>
    <row r="24" spans="1:12" ht="14.25" customHeight="1" x14ac:dyDescent="0.25">
      <c r="A24" s="46" t="s">
        <v>36</v>
      </c>
      <c r="B24" s="77">
        <f>SUM(B4:B23)</f>
        <v>166708</v>
      </c>
      <c r="C24" s="77">
        <f>SUM(C4:C23)</f>
        <v>166718</v>
      </c>
      <c r="D24" s="163">
        <f t="shared" si="0"/>
        <v>10</v>
      </c>
      <c r="E24" s="141">
        <f t="shared" si="1"/>
        <v>5.9985123689325047E-5</v>
      </c>
      <c r="F24" s="28"/>
      <c r="G24" s="42" t="s">
        <v>60</v>
      </c>
      <c r="H24" s="65">
        <f>SUM(H4:H23)</f>
        <v>13893</v>
      </c>
      <c r="I24" s="65">
        <f>SUM(I4:I23)</f>
        <v>13704</v>
      </c>
      <c r="J24" s="145">
        <f t="shared" si="2"/>
        <v>-189</v>
      </c>
      <c r="K24" s="146">
        <f t="shared" si="3"/>
        <v>-1.3603973223925718E-2</v>
      </c>
      <c r="L24" s="21"/>
    </row>
    <row r="25" spans="1:12" ht="15" x14ac:dyDescent="0.25">
      <c r="A25" s="43" t="s">
        <v>17</v>
      </c>
      <c r="B25" s="60">
        <v>8743</v>
      </c>
      <c r="C25" s="60">
        <v>8607</v>
      </c>
      <c r="D25" s="149">
        <f t="shared" ref="D25:D26" si="4">C25-B25</f>
        <v>-136</v>
      </c>
      <c r="E25" s="150">
        <f t="shared" ref="E25:E26" si="5">D25/B25</f>
        <v>-1.5555301383964314E-2</v>
      </c>
      <c r="F25" s="28"/>
      <c r="G25" s="43" t="s">
        <v>17</v>
      </c>
      <c r="H25" s="79">
        <v>716</v>
      </c>
      <c r="I25" s="79">
        <v>712</v>
      </c>
      <c r="J25" s="151">
        <f>I25-H25</f>
        <v>-4</v>
      </c>
      <c r="K25" s="152">
        <f>J25/H25</f>
        <v>-5.5865921787709499E-3</v>
      </c>
      <c r="L25" s="39"/>
    </row>
    <row r="26" spans="1:12" ht="18" customHeight="1" thickBot="1" x14ac:dyDescent="0.3">
      <c r="A26" s="136" t="s">
        <v>52</v>
      </c>
      <c r="B26" s="137">
        <f>SUM(B24:B25)</f>
        <v>175451</v>
      </c>
      <c r="C26" s="137">
        <f>SUM(C24:C25)</f>
        <v>175325</v>
      </c>
      <c r="D26" s="138">
        <f t="shared" si="4"/>
        <v>-126</v>
      </c>
      <c r="E26" s="139">
        <f t="shared" si="5"/>
        <v>-7.1814922684966173E-4</v>
      </c>
      <c r="F26" s="30"/>
      <c r="G26" s="44" t="s">
        <v>52</v>
      </c>
      <c r="H26" s="78">
        <f>SUM(H24:H25)</f>
        <v>14609</v>
      </c>
      <c r="I26" s="78">
        <f>SUM(I24:I25)</f>
        <v>14416</v>
      </c>
      <c r="J26" s="147">
        <f t="shared" si="2"/>
        <v>-193</v>
      </c>
      <c r="K26" s="148">
        <f t="shared" si="3"/>
        <v>-1.3211034293928401E-2</v>
      </c>
      <c r="L26" s="164" t="s">
        <v>61</v>
      </c>
    </row>
    <row r="27" spans="1:12" ht="14.25" customHeight="1" thickTop="1" x14ac:dyDescent="0.2">
      <c r="A27" s="202"/>
      <c r="B27" s="203"/>
      <c r="C27" s="203"/>
      <c r="D27" s="203"/>
      <c r="E27" s="203"/>
      <c r="F27" s="31"/>
      <c r="G27" s="172"/>
      <c r="H27" s="173"/>
      <c r="I27" s="173"/>
      <c r="J27" s="173"/>
      <c r="K27" s="173"/>
      <c r="L27" s="165"/>
    </row>
    <row r="28" spans="1:12" s="13" customFormat="1" ht="13.5" customHeight="1" x14ac:dyDescent="0.2">
      <c r="A28" s="193" t="s">
        <v>12</v>
      </c>
      <c r="B28" s="194"/>
      <c r="C28" s="194"/>
      <c r="D28" s="194"/>
      <c r="E28" s="194"/>
      <c r="F28" s="17"/>
      <c r="G28" s="174"/>
      <c r="H28" s="174"/>
      <c r="I28" s="174"/>
      <c r="J28" s="174"/>
      <c r="K28" s="174"/>
      <c r="L28" s="165"/>
    </row>
    <row r="29" spans="1:12" ht="10.5" customHeight="1" thickBot="1" x14ac:dyDescent="0.25">
      <c r="A29" s="193"/>
      <c r="B29" s="195"/>
      <c r="C29" s="195"/>
      <c r="D29" s="195"/>
      <c r="E29" s="195"/>
      <c r="F29" s="17"/>
      <c r="G29" s="174"/>
      <c r="H29" s="174"/>
      <c r="I29" s="174"/>
      <c r="J29" s="174"/>
      <c r="K29" s="174"/>
      <c r="L29" s="165"/>
    </row>
    <row r="30" spans="1:12" s="13" customFormat="1" ht="13.5" customHeight="1" thickBot="1" x14ac:dyDescent="0.25">
      <c r="A30" s="101" t="s">
        <v>49</v>
      </c>
      <c r="B30" s="19">
        <v>2016</v>
      </c>
      <c r="C30" s="19">
        <v>2017</v>
      </c>
      <c r="D30" s="127" t="s">
        <v>0</v>
      </c>
      <c r="E30" s="128" t="s">
        <v>1</v>
      </c>
      <c r="F30" s="31"/>
      <c r="G30" s="81" t="s">
        <v>40</v>
      </c>
      <c r="H30" s="19">
        <v>2016</v>
      </c>
      <c r="I30" s="19">
        <v>2017</v>
      </c>
      <c r="J30" s="19" t="s">
        <v>0</v>
      </c>
      <c r="K30" s="20" t="s">
        <v>1</v>
      </c>
      <c r="L30" s="185" t="s">
        <v>59</v>
      </c>
    </row>
    <row r="31" spans="1:12" ht="17.25" customHeight="1" x14ac:dyDescent="0.25">
      <c r="A31" s="109" t="s">
        <v>31</v>
      </c>
      <c r="B31" s="123">
        <f>728+23</f>
        <v>751</v>
      </c>
      <c r="C31" s="80">
        <v>580</v>
      </c>
      <c r="D31" s="130">
        <f>C31-B31</f>
        <v>-171</v>
      </c>
      <c r="E31" s="131">
        <f>D31/B31</f>
        <v>-0.22769640479360853</v>
      </c>
      <c r="F31" s="32"/>
      <c r="G31" s="62" t="s">
        <v>10</v>
      </c>
      <c r="H31" s="111">
        <v>10488</v>
      </c>
      <c r="I31" s="111">
        <v>10273</v>
      </c>
      <c r="J31" s="95">
        <f>I31-H31</f>
        <v>-215</v>
      </c>
      <c r="K31" s="96">
        <f>J31/H31</f>
        <v>-2.0499618611746758E-2</v>
      </c>
      <c r="L31" s="186"/>
    </row>
    <row r="32" spans="1:12" s="3" customFormat="1" ht="16.5" customHeight="1" x14ac:dyDescent="0.25">
      <c r="A32" s="110" t="s">
        <v>6</v>
      </c>
      <c r="B32" s="123">
        <f>2635+107</f>
        <v>2742</v>
      </c>
      <c r="C32" s="80">
        <v>2760</v>
      </c>
      <c r="D32" s="153">
        <f t="shared" ref="D32:D34" si="6">C32-B32</f>
        <v>18</v>
      </c>
      <c r="E32" s="154">
        <f t="shared" ref="E32:E34" si="7">D32/B32</f>
        <v>6.5645514223194746E-3</v>
      </c>
      <c r="F32" s="32"/>
      <c r="G32" s="26" t="s">
        <v>11</v>
      </c>
      <c r="H32" s="112">
        <v>134646.5</v>
      </c>
      <c r="I32" s="112">
        <v>133994</v>
      </c>
      <c r="J32" s="95">
        <f>I32-H32</f>
        <v>-652.5</v>
      </c>
      <c r="K32" s="96">
        <f>J32/H32</f>
        <v>-4.8460227336024333E-3</v>
      </c>
      <c r="L32" s="186"/>
    </row>
    <row r="33" spans="1:12" ht="15" customHeight="1" x14ac:dyDescent="0.25">
      <c r="A33" s="110" t="s">
        <v>32</v>
      </c>
      <c r="B33" s="123">
        <v>2937</v>
      </c>
      <c r="C33" s="80">
        <v>2938</v>
      </c>
      <c r="D33" s="153">
        <f t="shared" si="6"/>
        <v>1</v>
      </c>
      <c r="E33" s="154">
        <f t="shared" si="7"/>
        <v>3.4048348655090226E-4</v>
      </c>
      <c r="F33" s="32"/>
      <c r="G33" s="63" t="s">
        <v>13</v>
      </c>
      <c r="H33" s="113">
        <v>12734</v>
      </c>
      <c r="I33" s="113">
        <v>12489</v>
      </c>
      <c r="J33" s="132">
        <f>I33-H33</f>
        <v>-245</v>
      </c>
      <c r="K33" s="133">
        <f>J33/H33</f>
        <v>-1.9239830375373017E-2</v>
      </c>
      <c r="L33" s="186"/>
    </row>
    <row r="34" spans="1:12" ht="15.75" customHeight="1" thickBot="1" x14ac:dyDescent="0.3">
      <c r="A34" s="110" t="s">
        <v>33</v>
      </c>
      <c r="B34" s="123">
        <f>4729+55</f>
        <v>4784</v>
      </c>
      <c r="C34" s="80">
        <v>4742</v>
      </c>
      <c r="D34" s="98">
        <f t="shared" si="6"/>
        <v>-42</v>
      </c>
      <c r="E34" s="204">
        <f t="shared" si="7"/>
        <v>-8.7792642140468221E-3</v>
      </c>
      <c r="F34" s="32"/>
      <c r="G34" s="64" t="s">
        <v>14</v>
      </c>
      <c r="H34" s="114">
        <v>154077</v>
      </c>
      <c r="I34" s="114">
        <v>153290</v>
      </c>
      <c r="J34" s="134">
        <f>I34-H34</f>
        <v>-787</v>
      </c>
      <c r="K34" s="135">
        <f>J34/H34</f>
        <v>-5.1078356925433385E-3</v>
      </c>
      <c r="L34" s="187"/>
    </row>
    <row r="35" spans="1:12" ht="15.75" thickBot="1" x14ac:dyDescent="0.3">
      <c r="A35" s="58" t="s">
        <v>39</v>
      </c>
      <c r="B35" s="65">
        <f>SUM(B31:B34)</f>
        <v>11214</v>
      </c>
      <c r="C35" s="65">
        <f>SUM(C31:C34)</f>
        <v>11020</v>
      </c>
      <c r="D35" s="129">
        <f t="shared" ref="D35:D39" si="8">C35-B35</f>
        <v>-194</v>
      </c>
      <c r="E35" s="126">
        <f t="shared" ref="E35:E37" si="9">D35/B35</f>
        <v>-1.7299803816657751E-2</v>
      </c>
      <c r="F35" s="32"/>
      <c r="G35" s="55"/>
      <c r="H35" s="115"/>
      <c r="I35" s="120"/>
      <c r="J35" s="47"/>
      <c r="K35" s="47"/>
      <c r="L35" s="175"/>
    </row>
    <row r="36" spans="1:12" ht="16.5" customHeight="1" thickBot="1" x14ac:dyDescent="0.3">
      <c r="A36" s="57" t="s">
        <v>35</v>
      </c>
      <c r="B36" s="66">
        <f>46+180</f>
        <v>226</v>
      </c>
      <c r="C36" s="66">
        <f>49+170</f>
        <v>219</v>
      </c>
      <c r="D36" s="98">
        <f t="shared" si="8"/>
        <v>-7</v>
      </c>
      <c r="E36" s="97">
        <f t="shared" si="9"/>
        <v>-3.0973451327433628E-2</v>
      </c>
      <c r="F36" s="32"/>
      <c r="G36" s="82" t="s">
        <v>9</v>
      </c>
      <c r="H36" s="19">
        <v>2016</v>
      </c>
      <c r="I36" s="19">
        <v>2017</v>
      </c>
      <c r="J36" s="83" t="s">
        <v>0</v>
      </c>
      <c r="K36" s="84" t="s">
        <v>1</v>
      </c>
      <c r="L36" s="176"/>
    </row>
    <row r="37" spans="1:12" ht="15" customHeight="1" x14ac:dyDescent="0.25">
      <c r="A37" s="58" t="s">
        <v>7</v>
      </c>
      <c r="B37" s="65">
        <v>1724</v>
      </c>
      <c r="C37" s="65">
        <v>1777</v>
      </c>
      <c r="D37" s="140">
        <f t="shared" si="8"/>
        <v>53</v>
      </c>
      <c r="E37" s="141">
        <f t="shared" si="9"/>
        <v>3.0742459396751739E-2</v>
      </c>
      <c r="F37" s="32"/>
      <c r="G37" s="52" t="s">
        <v>10</v>
      </c>
      <c r="H37" s="116">
        <v>726</v>
      </c>
      <c r="I37" s="116">
        <v>747</v>
      </c>
      <c r="J37" s="107">
        <f>I37-H37</f>
        <v>21</v>
      </c>
      <c r="K37" s="108">
        <f>J37/H37</f>
        <v>2.8925619834710745E-2</v>
      </c>
      <c r="L37" s="176"/>
    </row>
    <row r="38" spans="1:12" ht="14.25" customHeight="1" x14ac:dyDescent="0.25">
      <c r="A38" s="58" t="s">
        <v>8</v>
      </c>
      <c r="B38" s="65">
        <v>632</v>
      </c>
      <c r="C38" s="65">
        <v>643</v>
      </c>
      <c r="D38" s="140">
        <f t="shared" si="8"/>
        <v>11</v>
      </c>
      <c r="E38" s="141">
        <f>D38/B38</f>
        <v>1.740506329113924E-2</v>
      </c>
      <c r="F38" s="17"/>
      <c r="G38" s="18" t="s">
        <v>11</v>
      </c>
      <c r="H38" s="117">
        <v>8806</v>
      </c>
      <c r="I38" s="117">
        <v>9420</v>
      </c>
      <c r="J38" s="107">
        <f>I38-H38</f>
        <v>614</v>
      </c>
      <c r="K38" s="108">
        <f>J38/H38</f>
        <v>6.97251873722462E-2</v>
      </c>
      <c r="L38" s="176"/>
    </row>
    <row r="39" spans="1:12" ht="16.5" customHeight="1" thickBot="1" x14ac:dyDescent="0.3">
      <c r="A39" s="59" t="s">
        <v>34</v>
      </c>
      <c r="B39" s="67">
        <f>96+1</f>
        <v>97</v>
      </c>
      <c r="C39" s="67">
        <v>45</v>
      </c>
      <c r="D39" s="99">
        <f t="shared" si="8"/>
        <v>-52</v>
      </c>
      <c r="E39" s="100">
        <f>D39/B39</f>
        <v>-0.53608247422680411</v>
      </c>
      <c r="F39" s="17"/>
      <c r="G39" s="53" t="s">
        <v>15</v>
      </c>
      <c r="H39" s="118">
        <v>1159</v>
      </c>
      <c r="I39" s="118">
        <v>1214</v>
      </c>
      <c r="J39" s="48">
        <f>I39-H39</f>
        <v>55</v>
      </c>
      <c r="K39" s="49">
        <f>J39/H39</f>
        <v>4.7454702329594478E-2</v>
      </c>
      <c r="L39" s="176"/>
    </row>
    <row r="40" spans="1:12" ht="15.75" customHeight="1" thickBot="1" x14ac:dyDescent="0.3">
      <c r="A40" s="196" t="s">
        <v>57</v>
      </c>
      <c r="B40" s="197"/>
      <c r="C40" s="197"/>
      <c r="D40" s="197"/>
      <c r="E40" s="197"/>
      <c r="F40" s="17"/>
      <c r="G40" s="54" t="s">
        <v>16</v>
      </c>
      <c r="H40" s="119">
        <v>12631</v>
      </c>
      <c r="I40" s="119">
        <v>13423.5</v>
      </c>
      <c r="J40" s="50">
        <f>I40-H40</f>
        <v>792.5</v>
      </c>
      <c r="K40" s="51">
        <f>J40/H40</f>
        <v>6.2742459029372186E-2</v>
      </c>
      <c r="L40" s="177"/>
    </row>
    <row r="41" spans="1:12" ht="12" customHeight="1" thickBot="1" x14ac:dyDescent="0.25">
      <c r="A41" s="197"/>
      <c r="B41" s="197"/>
      <c r="C41" s="197"/>
      <c r="D41" s="197"/>
      <c r="E41" s="197"/>
      <c r="F41" s="17"/>
      <c r="G41" s="5"/>
      <c r="H41" s="9"/>
      <c r="I41" s="9"/>
    </row>
    <row r="42" spans="1:12" ht="13.5" customHeight="1" thickBot="1" x14ac:dyDescent="0.25">
      <c r="A42" s="197"/>
      <c r="B42" s="197"/>
      <c r="C42" s="197"/>
      <c r="D42" s="197"/>
      <c r="E42" s="197"/>
      <c r="F42" s="17"/>
      <c r="G42" s="166" t="s">
        <v>30</v>
      </c>
      <c r="H42" s="167"/>
      <c r="I42" s="167"/>
      <c r="J42" s="19">
        <v>2016</v>
      </c>
      <c r="K42" s="19">
        <v>2017</v>
      </c>
      <c r="L42" s="178"/>
    </row>
    <row r="43" spans="1:12" ht="12.75" customHeight="1" x14ac:dyDescent="0.25">
      <c r="A43" s="197"/>
      <c r="B43" s="197"/>
      <c r="C43" s="197"/>
      <c r="D43" s="197"/>
      <c r="E43" s="197"/>
      <c r="F43" s="33"/>
      <c r="G43" s="200" t="s">
        <v>21</v>
      </c>
      <c r="H43" s="201"/>
      <c r="I43" s="201"/>
      <c r="J43" s="36">
        <f>H37/H24</f>
        <v>5.2256532066508314E-2</v>
      </c>
      <c r="K43" s="37">
        <f>I37/I24</f>
        <v>5.4509632224168124E-2</v>
      </c>
      <c r="L43" s="179"/>
    </row>
    <row r="44" spans="1:12" ht="12.75" customHeight="1" x14ac:dyDescent="0.25">
      <c r="A44" s="197"/>
      <c r="B44" s="197"/>
      <c r="C44" s="197"/>
      <c r="D44" s="197"/>
      <c r="E44" s="197"/>
      <c r="F44" s="33"/>
      <c r="G44" s="198" t="s">
        <v>18</v>
      </c>
      <c r="H44" s="199"/>
      <c r="I44" s="199"/>
      <c r="J44" s="23">
        <f>H38/B24</f>
        <v>5.2822899920819635E-2</v>
      </c>
      <c r="K44" s="11">
        <f>I38/C24</f>
        <v>5.6502597200062378E-2</v>
      </c>
      <c r="L44" s="180"/>
    </row>
    <row r="45" spans="1:12" ht="12" customHeight="1" x14ac:dyDescent="0.25">
      <c r="A45" s="197"/>
      <c r="B45" s="197"/>
      <c r="C45" s="197"/>
      <c r="D45" s="197"/>
      <c r="E45" s="197"/>
      <c r="F45" s="34"/>
      <c r="G45" s="170" t="s">
        <v>19</v>
      </c>
      <c r="H45" s="171"/>
      <c r="I45" s="171"/>
      <c r="J45" s="23">
        <f>H39/H24</f>
        <v>8.3423306701216435E-2</v>
      </c>
      <c r="K45" s="11">
        <f>I39/I24</f>
        <v>8.8587273788674842E-2</v>
      </c>
      <c r="L45" s="181" t="s">
        <v>50</v>
      </c>
    </row>
    <row r="46" spans="1:12" ht="3.75" hidden="1" customHeight="1" x14ac:dyDescent="0.25">
      <c r="A46" s="197"/>
      <c r="B46" s="197"/>
      <c r="C46" s="197"/>
      <c r="D46" s="197"/>
      <c r="E46" s="197"/>
      <c r="F46" s="34"/>
      <c r="G46" s="170" t="s">
        <v>20</v>
      </c>
      <c r="H46" s="171"/>
      <c r="I46" s="171"/>
      <c r="J46" s="23">
        <f>H40/B24</f>
        <v>7.5767209731986473E-2</v>
      </c>
      <c r="K46" s="11">
        <f>I40/C24</f>
        <v>8.0516201010088898E-2</v>
      </c>
      <c r="L46" s="182"/>
    </row>
    <row r="47" spans="1:12" ht="15" customHeight="1" thickBot="1" x14ac:dyDescent="0.3">
      <c r="A47" s="35" t="s">
        <v>45</v>
      </c>
      <c r="F47" s="17"/>
      <c r="G47" s="183" t="s">
        <v>20</v>
      </c>
      <c r="H47" s="184"/>
      <c r="I47" s="184"/>
      <c r="J47" s="24">
        <f>H40/B24</f>
        <v>7.5767209731986473E-2</v>
      </c>
      <c r="K47" s="12">
        <f>I40/C24</f>
        <v>8.0516201010088898E-2</v>
      </c>
      <c r="L47" s="182"/>
    </row>
    <row r="48" spans="1:12" x14ac:dyDescent="0.2">
      <c r="L48" s="56" t="s">
        <v>70</v>
      </c>
    </row>
  </sheetData>
  <mergeCells count="20">
    <mergeCell ref="A40:E46"/>
    <mergeCell ref="G44:I44"/>
    <mergeCell ref="G43:I43"/>
    <mergeCell ref="A27:E27"/>
    <mergeCell ref="G46:I46"/>
    <mergeCell ref="B1:D1"/>
    <mergeCell ref="A2:C2"/>
    <mergeCell ref="G2:J2"/>
    <mergeCell ref="A28:E28"/>
    <mergeCell ref="A29:E29"/>
    <mergeCell ref="L26:L29"/>
    <mergeCell ref="G42:I42"/>
    <mergeCell ref="G1:L1"/>
    <mergeCell ref="G45:I45"/>
    <mergeCell ref="G27:K29"/>
    <mergeCell ref="L35:L40"/>
    <mergeCell ref="L42:L44"/>
    <mergeCell ref="L45:L47"/>
    <mergeCell ref="G47:I47"/>
    <mergeCell ref="L30:L34"/>
  </mergeCells>
  <phoneticPr fontId="4" type="noConversion"/>
  <pageMargins left="0.5" right="0.5" top="0.4" bottom="0.35" header="0.5" footer="0.5"/>
  <pageSetup scale="7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
  <sheetViews>
    <sheetView workbookViewId="0">
      <selection activeCell="B8" sqref="B8"/>
    </sheetView>
  </sheetViews>
  <sheetFormatPr defaultRowHeight="12.75" x14ac:dyDescent="0.2"/>
  <cols>
    <col min="1" max="1" width="18.5703125" customWidth="1"/>
  </cols>
  <sheetData>
    <row r="2" spans="1:6" x14ac:dyDescent="0.2">
      <c r="B2" t="s">
        <v>62</v>
      </c>
      <c r="C2" t="s">
        <v>63</v>
      </c>
      <c r="E2" t="s">
        <v>64</v>
      </c>
      <c r="F2" t="s">
        <v>65</v>
      </c>
    </row>
    <row r="3" spans="1:6" x14ac:dyDescent="0.2">
      <c r="A3" t="s">
        <v>66</v>
      </c>
      <c r="B3">
        <f>IF((SUM('Sheet 1'!B4:B23))=('Sheet 1'!B24),0,1)</f>
        <v>0</v>
      </c>
      <c r="C3">
        <f>IF(SUM('Sheet 1'!C4:C23)='Sheet 1'!C24,0,1)</f>
        <v>0</v>
      </c>
      <c r="E3">
        <f>IF(SUM('Sheet 1'!H4:H23)='Sheet 1'!H24,0,1)</f>
        <v>0</v>
      </c>
      <c r="F3">
        <f>IF(SUM('Sheet 1'!I4:I23)='Sheet 1'!I24,0,1)</f>
        <v>0</v>
      </c>
    </row>
    <row r="4" spans="1:6" x14ac:dyDescent="0.2">
      <c r="A4" t="s">
        <v>67</v>
      </c>
      <c r="B4">
        <f>IF(SUM('Sheet 1'!B24:B25)='Sheet 1'!B26,0,1)</f>
        <v>0</v>
      </c>
      <c r="C4">
        <f>IF(SUM('Sheet 1'!C24:C25)='Sheet 1'!C26,0,1)</f>
        <v>0</v>
      </c>
      <c r="E4">
        <f>IF(SUM('Sheet 1'!H24:H25)='Sheet 1'!H26,0,1)</f>
        <v>0</v>
      </c>
      <c r="F4">
        <f>IF(SUM('Sheet 1'!I24:I25)='Sheet 1'!I26,0,1)</f>
        <v>0</v>
      </c>
    </row>
    <row r="6" spans="1:6" x14ac:dyDescent="0.2">
      <c r="A6" t="s">
        <v>68</v>
      </c>
      <c r="E6">
        <f>IF(SUM('Sheet 1'!B35:B39)='Sheet 1'!H24,0,1)</f>
        <v>0</v>
      </c>
      <c r="F6">
        <f>IF(SUM('Sheet 1'!C35:C39)='Sheet 1'!I24,0,1)</f>
        <v>0</v>
      </c>
    </row>
    <row r="8" spans="1:6" x14ac:dyDescent="0.2">
      <c r="A8" t="s">
        <v>69</v>
      </c>
      <c r="B8">
        <f>IF('Sheet 1'!H34+'Sheet 1'!H40='Sheet 1'!B24,0,1)</f>
        <v>0</v>
      </c>
      <c r="C8">
        <f>IF('Sheet 1'!I34+'Sheet 1'!I40='Sheet 1'!C24,0,1)</f>
        <v>1</v>
      </c>
      <c r="E8">
        <f>IF('Sheet 1'!H33+'Sheet 1'!H39='Sheet 1'!H24,0,1)</f>
        <v>0</v>
      </c>
      <c r="F8">
        <f>IF('Sheet 1'!I33+'Sheet 1'!I39='Sheet 1'!I24,0,1)</f>
        <v>1</v>
      </c>
    </row>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 1</vt:lpstr>
      <vt:lpstr>Chk</vt:lpstr>
    </vt:vector>
  </TitlesOfParts>
  <Company>Indiana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Enrollment Services</dc:creator>
  <cp:lastModifiedBy>Graunke, Steven Scott</cp:lastModifiedBy>
  <cp:lastPrinted>2015-08-10T14:22:14Z</cp:lastPrinted>
  <dcterms:created xsi:type="dcterms:W3CDTF">2005-01-11T16:04:59Z</dcterms:created>
  <dcterms:modified xsi:type="dcterms:W3CDTF">2017-05-15T19:08:53Z</dcterms:modified>
</cp:coreProperties>
</file>